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tfri-my.sharepoint.com/personal/ejackson_tfri_ca/Documents/Comms/Web Documents/Policy/New logos/"/>
    </mc:Choice>
  </mc:AlternateContent>
  <xr:revisionPtr revIDLastSave="0" documentId="8_{00A1E16A-F9D0-49FA-BB64-C33969248238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Expense Form" sheetId="1" r:id="rId1"/>
    <sheet name="Travel Policy" sheetId="5" r:id="rId2"/>
    <sheet name="Departments" sheetId="4" r:id="rId3"/>
    <sheet name="Examples" sheetId="6" r:id="rId4"/>
  </sheets>
  <definedNames>
    <definedName name="_xlnm.Print_Area" localSheetId="2">Departments!$A$1:$B$2</definedName>
    <definedName name="_xlnm.Print_Area" localSheetId="0">'Expense Form'!$A$1:$O$55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D14" i="6"/>
  <c r="D38" i="6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2" i="1"/>
  <c r="G16" i="1"/>
  <c r="G15" i="1"/>
  <c r="G14" i="1"/>
  <c r="G13" i="1"/>
  <c r="G17" i="1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56" i="6"/>
  <c r="D76" i="6" l="1"/>
  <c r="H75" i="6"/>
  <c r="I75" i="6" s="1"/>
  <c r="J75" i="6" s="1"/>
  <c r="H74" i="6"/>
  <c r="I74" i="6" s="1"/>
  <c r="J74" i="6" s="1"/>
  <c r="H73" i="6"/>
  <c r="I73" i="6" s="1"/>
  <c r="J73" i="6" s="1"/>
  <c r="H72" i="6"/>
  <c r="I72" i="6" s="1"/>
  <c r="J72" i="6" s="1"/>
  <c r="H71" i="6"/>
  <c r="I71" i="6" s="1"/>
  <c r="J71" i="6" s="1"/>
  <c r="H70" i="6"/>
  <c r="I70" i="6" s="1"/>
  <c r="J70" i="6" s="1"/>
  <c r="H69" i="6"/>
  <c r="I69" i="6" s="1"/>
  <c r="J69" i="6" s="1"/>
  <c r="H68" i="6"/>
  <c r="I68" i="6" s="1"/>
  <c r="J68" i="6" s="1"/>
  <c r="H67" i="6"/>
  <c r="I67" i="6" s="1"/>
  <c r="J67" i="6" s="1"/>
  <c r="H66" i="6"/>
  <c r="I66" i="6" s="1"/>
  <c r="J66" i="6" s="1"/>
  <c r="H65" i="6"/>
  <c r="I65" i="6" s="1"/>
  <c r="J65" i="6" s="1"/>
  <c r="H64" i="6"/>
  <c r="I64" i="6" s="1"/>
  <c r="J64" i="6" s="1"/>
  <c r="H63" i="6"/>
  <c r="I63" i="6" s="1"/>
  <c r="J63" i="6" s="1"/>
  <c r="H62" i="6"/>
  <c r="I62" i="6" s="1"/>
  <c r="J62" i="6" s="1"/>
  <c r="H61" i="6"/>
  <c r="I61" i="6" s="1"/>
  <c r="J61" i="6" s="1"/>
  <c r="H60" i="6"/>
  <c r="I60" i="6" s="1"/>
  <c r="J60" i="6" s="1"/>
  <c r="H59" i="6"/>
  <c r="I59" i="6" s="1"/>
  <c r="J59" i="6" s="1"/>
  <c r="H58" i="6"/>
  <c r="I58" i="6" s="1"/>
  <c r="J58" i="6" s="1"/>
  <c r="H57" i="6"/>
  <c r="I57" i="6" s="1"/>
  <c r="J57" i="6" s="1"/>
  <c r="H56" i="6"/>
  <c r="I56" i="6" s="1"/>
  <c r="H13" i="1"/>
  <c r="I13" i="1" s="1"/>
  <c r="J13" i="1" s="1"/>
  <c r="H14" i="1"/>
  <c r="I14" i="1" s="1"/>
  <c r="J14" i="1" s="1"/>
  <c r="H15" i="1"/>
  <c r="I15" i="1" s="1"/>
  <c r="J15" i="1" s="1"/>
  <c r="H16" i="1"/>
  <c r="I16" i="1" s="1"/>
  <c r="J16" i="1" s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 s="1"/>
  <c r="J23" i="1" s="1"/>
  <c r="H24" i="1"/>
  <c r="I24" i="1" s="1"/>
  <c r="J24" i="1" s="1"/>
  <c r="H25" i="1"/>
  <c r="I25" i="1" s="1"/>
  <c r="J25" i="1" s="1"/>
  <c r="H26" i="1"/>
  <c r="I26" i="1" s="1"/>
  <c r="J26" i="1" s="1"/>
  <c r="H27" i="1"/>
  <c r="I27" i="1" s="1"/>
  <c r="J27" i="1" s="1"/>
  <c r="H28" i="1"/>
  <c r="I28" i="1" s="1"/>
  <c r="J28" i="1" s="1"/>
  <c r="H29" i="1"/>
  <c r="I29" i="1" s="1"/>
  <c r="J29" i="1" s="1"/>
  <c r="H30" i="1"/>
  <c r="I30" i="1" s="1"/>
  <c r="J30" i="1" s="1"/>
  <c r="H31" i="1"/>
  <c r="I31" i="1" s="1"/>
  <c r="J31" i="1" s="1"/>
  <c r="H12" i="1"/>
  <c r="I76" i="6" l="1"/>
  <c r="J56" i="6"/>
  <c r="J76" i="6" s="1"/>
  <c r="I12" i="1"/>
  <c r="J12" i="1" s="1"/>
  <c r="D40" i="6"/>
  <c r="D39" i="6"/>
  <c r="D37" i="6"/>
  <c r="D16" i="6"/>
  <c r="D15" i="6"/>
  <c r="D13" i="6"/>
  <c r="C40" i="6"/>
  <c r="C39" i="6"/>
  <c r="C38" i="6"/>
  <c r="C37" i="6"/>
  <c r="C36" i="6"/>
  <c r="E36" i="6" s="1"/>
  <c r="C35" i="6"/>
  <c r="E35" i="6" s="1"/>
  <c r="C16" i="6"/>
  <c r="C15" i="6"/>
  <c r="C14" i="6"/>
  <c r="C13" i="6"/>
  <c r="C12" i="6"/>
  <c r="E12" i="6" s="1"/>
  <c r="C11" i="6"/>
  <c r="E11" i="6" s="1"/>
  <c r="I32" i="1" l="1"/>
  <c r="E38" i="6"/>
  <c r="E39" i="6"/>
  <c r="E40" i="6"/>
  <c r="E37" i="6"/>
  <c r="E13" i="6"/>
  <c r="E16" i="6"/>
  <c r="E14" i="6"/>
  <c r="E15" i="6"/>
  <c r="E42" i="6" l="1"/>
  <c r="E41" i="6"/>
  <c r="E18" i="6"/>
  <c r="E17" i="6"/>
  <c r="E43" i="6" l="1"/>
  <c r="E19" i="6"/>
  <c r="C3" i="4" l="1"/>
  <c r="C4" i="4"/>
  <c r="C5" i="4"/>
  <c r="C6" i="4"/>
  <c r="C7" i="4"/>
  <c r="C8" i="4"/>
  <c r="C9" i="4"/>
  <c r="C2" i="4"/>
  <c r="D32" i="1"/>
  <c r="J32" i="1" l="1"/>
</calcChain>
</file>

<file path=xl/sharedStrings.xml><?xml version="1.0" encoding="utf-8"?>
<sst xmlns="http://schemas.openxmlformats.org/spreadsheetml/2006/main" count="160" uniqueCount="120">
  <si>
    <t>Payable to:</t>
  </si>
  <si>
    <t>Approved by:</t>
  </si>
  <si>
    <t>Date:</t>
  </si>
  <si>
    <t>Supervisor</t>
  </si>
  <si>
    <t>SPECIAL NOTES:</t>
  </si>
  <si>
    <t>Department ID</t>
  </si>
  <si>
    <t>Description</t>
  </si>
  <si>
    <t>Communications</t>
  </si>
  <si>
    <t>Finance</t>
  </si>
  <si>
    <t>Human Resources</t>
  </si>
  <si>
    <t>Date of Event:</t>
  </si>
  <si>
    <t>Claimant</t>
  </si>
  <si>
    <t>Claimant Banking Info for EFT</t>
  </si>
  <si>
    <t>Bank Name:</t>
  </si>
  <si>
    <t>Bank No:</t>
  </si>
  <si>
    <t>Transit No:</t>
  </si>
  <si>
    <t>Account No:</t>
  </si>
  <si>
    <t>(not required if already on file)</t>
  </si>
  <si>
    <t>Purpose/Event/Project:</t>
  </si>
  <si>
    <t>IT</t>
  </si>
  <si>
    <t>Marathon of Hope Cancer Centres</t>
  </si>
  <si>
    <t>Digital Health and Discovery Platform (DHDP)</t>
  </si>
  <si>
    <t>Department</t>
  </si>
  <si>
    <t>TFF Research Projects</t>
  </si>
  <si>
    <t xml:space="preserve">Admin </t>
  </si>
  <si>
    <t xml:space="preserve">Email address: </t>
  </si>
  <si>
    <t>EXPENSE REIMBURSEMENT FORM</t>
  </si>
  <si>
    <t>Submitted by:</t>
  </si>
  <si>
    <t>SK</t>
  </si>
  <si>
    <t>ON</t>
  </si>
  <si>
    <t>QC</t>
  </si>
  <si>
    <t>Finance Use Only</t>
  </si>
  <si>
    <t>Description of Expense</t>
  </si>
  <si>
    <t>Total</t>
  </si>
  <si>
    <t>Meal Allowances:</t>
  </si>
  <si>
    <t>Expenses That Are NOT Reimbursable</t>
  </si>
  <si>
    <t>·         Alcoholic beverages.</t>
  </si>
  <si>
    <t>·         Meals when they are included or pre-arranged in your meeting or conference package.</t>
  </si>
  <si>
    <t>·         Additional costs for pets or children in the hotel room.</t>
  </si>
  <si>
    <t>·         Currency exchange rate charges or fees.</t>
  </si>
  <si>
    <t>·         Mileage claims using your personal vehicle for round trips of less than 10 km.</t>
  </si>
  <si>
    <t>·         Laundry and valet expenses.</t>
  </si>
  <si>
    <t>·         Hotel athletic or spa facility charges.</t>
  </si>
  <si>
    <t>·         In-room beverage service (mini bars) and in-room movies.</t>
  </si>
  <si>
    <t>·         Upgrades to hotel accommodation where there is an increase in the nightly rate.</t>
  </si>
  <si>
    <t>·         Traffic violations and parking tickets.</t>
  </si>
  <si>
    <t>·         Personal expenses such as kennel fees, overnight dependent care expenses, travel, accident, and personal insurance costs.</t>
  </si>
  <si>
    <t>·         Interest charges on outstanding credit card statements.</t>
  </si>
  <si>
    <t>·         Loss or damage to personal possessions.</t>
  </si>
  <si>
    <t>·         Expenses for failure to cancel transportation or hotel reservations.</t>
  </si>
  <si>
    <t>·         Excess personal baggage charged by the transportation carrier greater than one bag.</t>
  </si>
  <si>
    <t>·         Passport application fee or renewal fee.</t>
  </si>
  <si>
    <t>Please note that this is a brief version of TFRI's travel policy. For more details, please refer to the full version.</t>
  </si>
  <si>
    <t>Itemized receipt and final receipt are both required.</t>
  </si>
  <si>
    <r>
      <t xml:space="preserve">Please note that this is </t>
    </r>
    <r>
      <rPr>
        <i/>
        <u/>
        <sz val="11"/>
        <color rgb="FFFF0000"/>
        <rFont val="Calibri"/>
        <family val="2"/>
        <scheme val="minor"/>
      </rPr>
      <t>NOT a per diem</t>
    </r>
    <r>
      <rPr>
        <i/>
        <sz val="11"/>
        <rFont val="Calibri"/>
        <family val="2"/>
        <scheme val="minor"/>
      </rPr>
      <t xml:space="preserve"> but a </t>
    </r>
    <r>
      <rPr>
        <i/>
        <u/>
        <sz val="11"/>
        <color rgb="FFFF0000"/>
        <rFont val="Calibri"/>
        <family val="2"/>
        <scheme val="minor"/>
      </rPr>
      <t>per meal</t>
    </r>
    <r>
      <rPr>
        <i/>
        <sz val="11"/>
        <color rgb="FFFF0000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guide, and the meals cannot be combined and claimed at daily lump sum.</t>
    </r>
  </si>
  <si>
    <t>Food (before tax and tips)</t>
  </si>
  <si>
    <t>Tip Total</t>
  </si>
  <si>
    <t>Tax Total</t>
  </si>
  <si>
    <t>Liquor Tax (if applicable)</t>
  </si>
  <si>
    <t>Reduce meal expense line items (liquor)</t>
  </si>
  <si>
    <t>Category</t>
  </si>
  <si>
    <t>Base</t>
  </si>
  <si>
    <t>Rate</t>
  </si>
  <si>
    <t>SubTotal</t>
  </si>
  <si>
    <t>Eligible</t>
  </si>
  <si>
    <t>Ineligible</t>
  </si>
  <si>
    <t>Eligible Tax</t>
  </si>
  <si>
    <t>Ineligible Tax</t>
  </si>
  <si>
    <t>Tip Eligible</t>
  </si>
  <si>
    <t>Tip Ineligible</t>
  </si>
  <si>
    <t>Eligible expenses (before tax and tips)
eg. Food</t>
  </si>
  <si>
    <t>Ineligible expenses (before tax and tips)
eg. Liquor</t>
  </si>
  <si>
    <t>Eligible Expenses Calculator</t>
  </si>
  <si>
    <t xml:space="preserve">Remove liquor from meal receipt: </t>
  </si>
  <si>
    <t>Itemized Receipt</t>
  </si>
  <si>
    <t>Total Bill</t>
  </si>
  <si>
    <t>Liquor (before tax and tips)</t>
  </si>
  <si>
    <t>Please ensure that you only fill in eligible expenses according to TFRI's travel policy. To help identify and remove ineligible expenses, please utilize the calculator provided on the Example tab.</t>
  </si>
  <si>
    <t>Examples:</t>
  </si>
  <si>
    <t>1.</t>
  </si>
  <si>
    <t>2.</t>
  </si>
  <si>
    <t>a</t>
  </si>
  <si>
    <t>b</t>
  </si>
  <si>
    <t>c</t>
  </si>
  <si>
    <t>d</t>
  </si>
  <si>
    <t>e</t>
  </si>
  <si>
    <t>XXX</t>
  </si>
  <si>
    <t>XXX@XXX.ca</t>
  </si>
  <si>
    <t>05-24-2024</t>
  </si>
  <si>
    <t xml:space="preserve">TFRI 10th ASM </t>
  </si>
  <si>
    <t>Taxi from home to airport</t>
  </si>
  <si>
    <t>Dinner at Terr (Eligible portion $77.13, adjusted to max allowance per travel policy)</t>
  </si>
  <si>
    <t>510 - Marathon of Hope Cancer Centres</t>
  </si>
  <si>
    <t>Note</t>
  </si>
  <si>
    <t xml:space="preserve">110 - Admin </t>
  </si>
  <si>
    <t>TFRI admin staff</t>
  </si>
  <si>
    <t>MOHCCN dinner</t>
  </si>
  <si>
    <t>Province</t>
  </si>
  <si>
    <t>AB</t>
  </si>
  <si>
    <t>NWT</t>
  </si>
  <si>
    <t>NU</t>
  </si>
  <si>
    <t>YT</t>
  </si>
  <si>
    <t>Tax Rate</t>
  </si>
  <si>
    <t>BC</t>
  </si>
  <si>
    <t>MB</t>
  </si>
  <si>
    <t>NB</t>
  </si>
  <si>
    <t>NS</t>
  </si>
  <si>
    <t>NL</t>
  </si>
  <si>
    <t>PE</t>
  </si>
  <si>
    <t>Total Claim
Amount</t>
  </si>
  <si>
    <t>Province of 
Expense</t>
  </si>
  <si>
    <t>Net
Expense</t>
  </si>
  <si>
    <t>GST
Rebate</t>
  </si>
  <si>
    <t>Tax
Rate</t>
  </si>
  <si>
    <t>Total
Tax
Paid</t>
  </si>
  <si>
    <t xml:space="preserve">Total GST </t>
  </si>
  <si>
    <t>Staff Only</t>
  </si>
  <si>
    <t>Date
(MM-DD-YYYY)</t>
  </si>
  <si>
    <r>
      <t xml:space="preserve">Province of 
Expense
</t>
    </r>
    <r>
      <rPr>
        <b/>
        <i/>
        <sz val="10"/>
        <rFont val="Calibri"/>
        <family val="2"/>
        <scheme val="minor"/>
      </rPr>
      <t>(Leave blank if no tax paid)</t>
    </r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</si>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</sst>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3" formatCode="_(* #,##0.00_);_(* \(#,##0.00\);_(* &quot;-&quot;??_);_(@_)"/>
    <numFmt numFmtId="164" formatCode="_-* #,##0.00_-;\-* #,##0.00_-;_-* &quot;-&quot;??_-;_-@_-"/>
    <numFmt numFmtId="165" formatCode="m/d/yyyy;@"/>
    <numFmt numFmtId="166" formatCode="[$-409]d/mmm/yy;@"/>
    <numFmt numFmtId="167" formatCode="0.0000"/>
    <numFmt numFmtId="168" formatCode="_(* #,##0.00000_);_(* \(#,##0.00000\);_(* &quot;-&quot;??_);_(@_)"/>
    <numFmt numFmtId="169" formatCode="_-* #,##0.0000_-;\-* #,##0.000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i/>
      <sz val="8"/>
      <name val="Calibri"/>
      <family val="2"/>
      <scheme val="minor"/>
    </font>
    <font>
      <sz val="10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3" applyNumberFormat="0" applyAlignment="0" applyProtection="0"/>
    <xf numFmtId="0" fontId="5" fillId="28" borderId="24" applyNumberFormat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25" applyNumberFormat="0" applyFill="0" applyAlignment="0" applyProtection="0"/>
    <xf numFmtId="0" fontId="9" fillId="0" borderId="26" applyNumberFormat="0" applyFill="0" applyAlignment="0" applyProtection="0"/>
    <xf numFmtId="0" fontId="10" fillId="0" borderId="27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3" applyNumberFormat="0" applyAlignment="0" applyProtection="0"/>
    <xf numFmtId="0" fontId="12" fillId="0" borderId="28" applyNumberFormat="0" applyFill="0" applyAlignment="0" applyProtection="0"/>
    <xf numFmtId="0" fontId="13" fillId="31" borderId="0" applyNumberFormat="0" applyBorder="0" applyAlignment="0" applyProtection="0"/>
    <xf numFmtId="0" fontId="1" fillId="32" borderId="29" applyNumberFormat="0" applyFont="0" applyAlignment="0" applyProtection="0"/>
    <xf numFmtId="0" fontId="14" fillId="27" borderId="30" applyNumberFormat="0" applyAlignment="0" applyProtection="0"/>
    <xf numFmtId="0" fontId="15" fillId="0" borderId="0" applyNumberFormat="0" applyFill="0" applyBorder="0" applyAlignment="0" applyProtection="0"/>
    <xf numFmtId="0" fontId="16" fillId="0" borderId="31" applyNumberFormat="0" applyFill="0" applyAlignment="0" applyProtection="0"/>
    <xf numFmtId="0" fontId="1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7" fontId="18" fillId="0" borderId="0" xfId="0" applyNumberFormat="1" applyFont="1"/>
    <xf numFmtId="0" fontId="18" fillId="0" borderId="4" xfId="0" applyFont="1" applyBorder="1" applyAlignment="1">
      <alignment horizontal="left"/>
    </xf>
    <xf numFmtId="0" fontId="21" fillId="0" borderId="4" xfId="0" applyFont="1" applyBorder="1" applyAlignment="1">
      <alignment horizontal="right"/>
    </xf>
    <xf numFmtId="0" fontId="21" fillId="0" borderId="7" xfId="0" applyFont="1" applyBorder="1" applyAlignment="1">
      <alignment horizontal="right"/>
    </xf>
    <xf numFmtId="0" fontId="21" fillId="0" borderId="0" xfId="0" applyFont="1"/>
    <xf numFmtId="0" fontId="18" fillId="0" borderId="12" xfId="0" applyFont="1" applyBorder="1"/>
    <xf numFmtId="0" fontId="2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6" fillId="0" borderId="9" xfId="0" applyFont="1" applyBorder="1" applyAlignment="1">
      <alignment horizontal="center"/>
    </xf>
    <xf numFmtId="43" fontId="22" fillId="0" borderId="0" xfId="28" applyFont="1" applyFill="1" applyBorder="1"/>
    <xf numFmtId="0" fontId="18" fillId="0" borderId="0" xfId="0" applyFont="1" applyAlignment="1">
      <alignment horizontal="center"/>
    </xf>
    <xf numFmtId="165" fontId="18" fillId="0" borderId="4" xfId="0" applyNumberFormat="1" applyFont="1" applyBorder="1" applyAlignment="1">
      <alignment horizontal="center"/>
    </xf>
    <xf numFmtId="165" fontId="21" fillId="0" borderId="4" xfId="0" applyNumberFormat="1" applyFont="1" applyBorder="1" applyAlignment="1">
      <alignment horizontal="right"/>
    </xf>
    <xf numFmtId="165" fontId="21" fillId="0" borderId="7" xfId="0" applyNumberFormat="1" applyFont="1" applyBorder="1" applyAlignment="1">
      <alignment horizontal="right"/>
    </xf>
    <xf numFmtId="43" fontId="18" fillId="0" borderId="0" xfId="28" applyFont="1" applyFill="1" applyBorder="1" applyAlignment="1"/>
    <xf numFmtId="43" fontId="18" fillId="34" borderId="14" xfId="28" applyFont="1" applyFill="1" applyBorder="1" applyAlignment="1"/>
    <xf numFmtId="0" fontId="16" fillId="33" borderId="12" xfId="0" applyFont="1" applyFill="1" applyBorder="1" applyAlignment="1">
      <alignment horizontal="center"/>
    </xf>
    <xf numFmtId="15" fontId="18" fillId="0" borderId="12" xfId="0" applyNumberFormat="1" applyFont="1" applyBorder="1" applyAlignment="1">
      <alignment horizontal="left"/>
    </xf>
    <xf numFmtId="0" fontId="24" fillId="0" borderId="0" xfId="0" applyFont="1" applyAlignment="1">
      <alignment vertical="center"/>
    </xf>
    <xf numFmtId="0" fontId="18" fillId="0" borderId="13" xfId="0" applyFont="1" applyBorder="1"/>
    <xf numFmtId="0" fontId="21" fillId="0" borderId="1" xfId="0" applyFont="1" applyBorder="1"/>
    <xf numFmtId="0" fontId="21" fillId="0" borderId="3" xfId="0" applyFont="1" applyBorder="1"/>
    <xf numFmtId="0" fontId="18" fillId="0" borderId="4" xfId="0" applyFont="1" applyBorder="1"/>
    <xf numFmtId="0" fontId="23" fillId="0" borderId="32" xfId="0" applyFont="1" applyBorder="1"/>
    <xf numFmtId="0" fontId="23" fillId="0" borderId="33" xfId="0" applyFont="1" applyBorder="1"/>
    <xf numFmtId="0" fontId="18" fillId="0" borderId="7" xfId="0" applyFont="1" applyBorder="1"/>
    <xf numFmtId="0" fontId="18" fillId="0" borderId="10" xfId="0" applyFont="1" applyBorder="1"/>
    <xf numFmtId="166" fontId="18" fillId="0" borderId="13" xfId="0" applyNumberFormat="1" applyFont="1" applyBorder="1"/>
    <xf numFmtId="0" fontId="21" fillId="0" borderId="0" xfId="0" applyFont="1" applyAlignment="1">
      <alignment vertical="top" wrapText="1"/>
    </xf>
    <xf numFmtId="15" fontId="18" fillId="0" borderId="0" xfId="0" applyNumberFormat="1" applyFont="1" applyAlignment="1">
      <alignment horizontal="left"/>
    </xf>
    <xf numFmtId="0" fontId="21" fillId="0" borderId="6" xfId="0" applyFont="1" applyBorder="1"/>
    <xf numFmtId="0" fontId="18" fillId="0" borderId="9" xfId="0" applyFont="1" applyBorder="1"/>
    <xf numFmtId="43" fontId="18" fillId="0" borderId="5" xfId="28" applyFont="1" applyFill="1" applyBorder="1"/>
    <xf numFmtId="43" fontId="18" fillId="0" borderId="8" xfId="28" applyFont="1" applyFill="1" applyBorder="1"/>
    <xf numFmtId="43" fontId="18" fillId="0" borderId="8" xfId="28" applyFont="1" applyFill="1" applyBorder="1" applyAlignment="1"/>
    <xf numFmtId="43" fontId="18" fillId="34" borderId="11" xfId="28" applyFont="1" applyFill="1" applyBorder="1"/>
    <xf numFmtId="43" fontId="18" fillId="34" borderId="10" xfId="28" applyFont="1" applyFill="1" applyBorder="1"/>
    <xf numFmtId="1" fontId="18" fillId="35" borderId="5" xfId="28" applyNumberFormat="1" applyFont="1" applyFill="1" applyBorder="1"/>
    <xf numFmtId="1" fontId="18" fillId="35" borderId="2" xfId="28" applyNumberFormat="1" applyFont="1" applyFill="1" applyBorder="1"/>
    <xf numFmtId="1" fontId="18" fillId="35" borderId="8" xfId="28" applyNumberFormat="1" applyFont="1" applyFill="1" applyBorder="1"/>
    <xf numFmtId="43" fontId="18" fillId="0" borderId="0" xfId="28" applyFont="1"/>
    <xf numFmtId="167" fontId="18" fillId="0" borderId="0" xfId="0" applyNumberFormat="1" applyFont="1"/>
    <xf numFmtId="168" fontId="18" fillId="0" borderId="0" xfId="28" applyNumberFormat="1" applyFont="1"/>
    <xf numFmtId="168" fontId="18" fillId="0" borderId="0" xfId="0" applyNumberFormat="1" applyFont="1"/>
    <xf numFmtId="2" fontId="18" fillId="0" borderId="0" xfId="0" applyNumberFormat="1" applyFont="1"/>
    <xf numFmtId="169" fontId="18" fillId="0" borderId="0" xfId="0" applyNumberFormat="1" applyFont="1"/>
    <xf numFmtId="0" fontId="16" fillId="0" borderId="0" xfId="0" applyFont="1"/>
    <xf numFmtId="0" fontId="25" fillId="0" borderId="0" xfId="0" applyFont="1"/>
    <xf numFmtId="0" fontId="26" fillId="0" borderId="0" xfId="0" applyFont="1"/>
    <xf numFmtId="0" fontId="29" fillId="0" borderId="0" xfId="0" applyFont="1"/>
    <xf numFmtId="166" fontId="18" fillId="0" borderId="0" xfId="0" applyNumberFormat="1" applyFont="1"/>
    <xf numFmtId="43" fontId="0" fillId="0" borderId="12" xfId="28" applyFont="1" applyFill="1" applyBorder="1"/>
    <xf numFmtId="43" fontId="0" fillId="0" borderId="0" xfId="28" applyFont="1" applyFill="1" applyBorder="1"/>
    <xf numFmtId="43" fontId="0" fillId="0" borderId="0" xfId="28" applyFont="1" applyFill="1"/>
    <xf numFmtId="43" fontId="0" fillId="0" borderId="13" xfId="28" applyFont="1" applyFill="1" applyBorder="1"/>
    <xf numFmtId="43" fontId="0" fillId="0" borderId="0" xfId="28" applyFont="1" applyFill="1" applyBorder="1" applyAlignment="1">
      <alignment vertical="top"/>
    </xf>
    <xf numFmtId="43" fontId="0" fillId="0" borderId="0" xfId="28" applyFont="1"/>
    <xf numFmtId="0" fontId="16" fillId="0" borderId="37" xfId="0" applyFont="1" applyBorder="1"/>
    <xf numFmtId="0" fontId="16" fillId="0" borderId="12" xfId="0" applyFont="1" applyBorder="1"/>
    <xf numFmtId="0" fontId="16" fillId="0" borderId="32" xfId="0" applyFont="1" applyBorder="1"/>
    <xf numFmtId="0" fontId="16" fillId="0" borderId="4" xfId="0" applyFont="1" applyBorder="1"/>
    <xf numFmtId="43" fontId="0" fillId="0" borderId="0" xfId="28" applyFont="1" applyBorder="1"/>
    <xf numFmtId="164" fontId="0" fillId="0" borderId="11" xfId="0" applyNumberFormat="1" applyBorder="1"/>
    <xf numFmtId="0" fontId="16" fillId="36" borderId="4" xfId="0" applyFont="1" applyFill="1" applyBorder="1"/>
    <xf numFmtId="43" fontId="0" fillId="36" borderId="0" xfId="28" applyFont="1" applyFill="1" applyBorder="1"/>
    <xf numFmtId="164" fontId="0" fillId="36" borderId="11" xfId="0" applyNumberFormat="1" applyFill="1" applyBorder="1"/>
    <xf numFmtId="0" fontId="16" fillId="36" borderId="37" xfId="0" applyFont="1" applyFill="1" applyBorder="1"/>
    <xf numFmtId="43" fontId="0" fillId="36" borderId="12" xfId="28" applyFont="1" applyFill="1" applyBorder="1"/>
    <xf numFmtId="164" fontId="0" fillId="36" borderId="32" xfId="0" applyNumberFormat="1" applyFill="1" applyBorder="1"/>
    <xf numFmtId="0" fontId="16" fillId="0" borderId="7" xfId="0" applyFont="1" applyBorder="1"/>
    <xf numFmtId="0" fontId="0" fillId="0" borderId="9" xfId="0" applyBorder="1"/>
    <xf numFmtId="164" fontId="16" fillId="0" borderId="10" xfId="0" applyNumberFormat="1" applyFont="1" applyBorder="1"/>
    <xf numFmtId="0" fontId="16" fillId="35" borderId="0" xfId="0" applyFont="1" applyFill="1"/>
    <xf numFmtId="164" fontId="16" fillId="35" borderId="0" xfId="0" applyNumberFormat="1" applyFont="1" applyFill="1"/>
    <xf numFmtId="164" fontId="0" fillId="0" borderId="0" xfId="0" applyNumberFormat="1"/>
    <xf numFmtId="0" fontId="16" fillId="35" borderId="34" xfId="0" applyFont="1" applyFill="1" applyBorder="1"/>
    <xf numFmtId="0" fontId="16" fillId="35" borderId="35" xfId="0" applyFont="1" applyFill="1" applyBorder="1"/>
    <xf numFmtId="0" fontId="16" fillId="35" borderId="36" xfId="0" applyFont="1" applyFill="1" applyBorder="1"/>
    <xf numFmtId="14" fontId="0" fillId="0" borderId="0" xfId="28" applyNumberFormat="1" applyFont="1" applyFill="1" applyBorder="1" applyAlignment="1">
      <alignment vertical="top" wrapText="1"/>
    </xf>
    <xf numFmtId="0" fontId="31" fillId="0" borderId="0" xfId="0" applyFont="1"/>
    <xf numFmtId="0" fontId="16" fillId="0" borderId="0" xfId="0" quotePrefix="1" applyFont="1"/>
    <xf numFmtId="164" fontId="0" fillId="36" borderId="0" xfId="0" applyNumberFormat="1" applyFill="1"/>
    <xf numFmtId="164" fontId="16" fillId="0" borderId="0" xfId="0" applyNumberFormat="1" applyFont="1"/>
    <xf numFmtId="0" fontId="32" fillId="0" borderId="13" xfId="43" applyBorder="1"/>
    <xf numFmtId="0" fontId="18" fillId="0" borderId="4" xfId="0" applyFont="1" applyBorder="1" applyAlignment="1">
      <alignment horizontal="left" wrapText="1"/>
    </xf>
    <xf numFmtId="0" fontId="33" fillId="0" borderId="0" xfId="0" applyFont="1"/>
    <xf numFmtId="0" fontId="30" fillId="0" borderId="0" xfId="0" applyFont="1" applyAlignment="1">
      <alignment horizontal="left"/>
    </xf>
    <xf numFmtId="9" fontId="0" fillId="0" borderId="0" xfId="0" applyNumberFormat="1"/>
    <xf numFmtId="10" fontId="0" fillId="0" borderId="0" xfId="0" applyNumberFormat="1"/>
    <xf numFmtId="0" fontId="21" fillId="0" borderId="14" xfId="0" applyFont="1" applyBorder="1" applyAlignment="1">
      <alignment horizontal="center" wrapText="1"/>
    </xf>
    <xf numFmtId="43" fontId="16" fillId="34" borderId="14" xfId="28" applyFont="1" applyFill="1" applyBorder="1" applyAlignment="1">
      <alignment horizontal="center" wrapText="1"/>
    </xf>
    <xf numFmtId="0" fontId="21" fillId="34" borderId="14" xfId="0" applyFont="1" applyFill="1" applyBorder="1" applyAlignment="1">
      <alignment horizontal="center" wrapText="1"/>
    </xf>
    <xf numFmtId="0" fontId="21" fillId="35" borderId="2" xfId="0" applyFont="1" applyFill="1" applyBorder="1" applyAlignment="1">
      <alignment horizontal="center"/>
    </xf>
    <xf numFmtId="9" fontId="21" fillId="34" borderId="16" xfId="0" quotePrefix="1" applyNumberFormat="1" applyFont="1" applyFill="1" applyBorder="1" applyAlignment="1">
      <alignment horizontal="center" wrapText="1"/>
    </xf>
    <xf numFmtId="2" fontId="18" fillId="34" borderId="0" xfId="28" applyNumberFormat="1" applyFont="1" applyFill="1" applyBorder="1"/>
    <xf numFmtId="2" fontId="18" fillId="34" borderId="2" xfId="28" applyNumberFormat="1" applyFont="1" applyFill="1" applyBorder="1"/>
    <xf numFmtId="2" fontId="18" fillId="34" borderId="5" xfId="28" applyNumberFormat="1" applyFont="1" applyFill="1" applyBorder="1"/>
    <xf numFmtId="2" fontId="18" fillId="34" borderId="9" xfId="28" applyNumberFormat="1" applyFont="1" applyFill="1" applyBorder="1"/>
    <xf numFmtId="2" fontId="18" fillId="34" borderId="8" xfId="28" applyNumberFormat="1" applyFont="1" applyFill="1" applyBorder="1"/>
    <xf numFmtId="10" fontId="18" fillId="34" borderId="2" xfId="44" applyNumberFormat="1" applyFont="1" applyFill="1" applyBorder="1"/>
    <xf numFmtId="10" fontId="18" fillId="34" borderId="5" xfId="44" applyNumberFormat="1" applyFont="1" applyFill="1" applyBorder="1"/>
    <xf numFmtId="10" fontId="18" fillId="34" borderId="8" xfId="44" applyNumberFormat="1" applyFont="1" applyFill="1" applyBorder="1"/>
    <xf numFmtId="0" fontId="21" fillId="35" borderId="14" xfId="0" applyFont="1" applyFill="1" applyBorder="1" applyAlignment="1">
      <alignment horizontal="center"/>
    </xf>
    <xf numFmtId="2" fontId="18" fillId="0" borderId="5" xfId="28" applyNumberFormat="1" applyFont="1" applyFill="1" applyBorder="1"/>
    <xf numFmtId="2" fontId="18" fillId="0" borderId="8" xfId="28" applyNumberFormat="1" applyFont="1" applyFill="1" applyBorder="1"/>
    <xf numFmtId="164" fontId="18" fillId="0" borderId="0" xfId="0" applyNumberFormat="1" applyFont="1"/>
    <xf numFmtId="9" fontId="18" fillId="34" borderId="2" xfId="44" applyFont="1" applyFill="1" applyBorder="1"/>
    <xf numFmtId="9" fontId="18" fillId="34" borderId="5" xfId="44" applyFont="1" applyFill="1" applyBorder="1"/>
    <xf numFmtId="9" fontId="18" fillId="34" borderId="8" xfId="44" applyFont="1" applyFill="1" applyBorder="1"/>
    <xf numFmtId="0" fontId="30" fillId="0" borderId="0" xfId="0" applyFont="1"/>
    <xf numFmtId="0" fontId="21" fillId="0" borderId="18" xfId="0" applyFont="1" applyBorder="1" applyAlignment="1">
      <alignment vertical="top" wrapText="1"/>
    </xf>
    <xf numFmtId="0" fontId="21" fillId="0" borderId="19" xfId="0" applyFont="1" applyBorder="1" applyAlignment="1">
      <alignment vertical="top" wrapText="1"/>
    </xf>
    <xf numFmtId="0" fontId="21" fillId="0" borderId="20" xfId="0" applyFont="1" applyBorder="1" applyAlignment="1">
      <alignment vertical="top" wrapText="1"/>
    </xf>
    <xf numFmtId="0" fontId="21" fillId="0" borderId="21" xfId="0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21" fillId="0" borderId="22" xfId="0" applyFont="1" applyBorder="1" applyAlignment="1">
      <alignment vertical="top" wrapText="1"/>
    </xf>
    <xf numFmtId="0" fontId="21" fillId="34" borderId="15" xfId="0" applyFont="1" applyFill="1" applyBorder="1" applyAlignment="1">
      <alignment horizontal="center"/>
    </xf>
    <xf numFmtId="0" fontId="21" fillId="34" borderId="16" xfId="0" applyFont="1" applyFill="1" applyBorder="1" applyAlignment="1">
      <alignment horizontal="center"/>
    </xf>
    <xf numFmtId="0" fontId="21" fillId="34" borderId="17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43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4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0</xdr:row>
      <xdr:rowOff>82550</xdr:rowOff>
    </xdr:from>
    <xdr:to>
      <xdr:col>2</xdr:col>
      <xdr:colOff>4203949</xdr:colOff>
      <xdr:row>3</xdr:row>
      <xdr:rowOff>311150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E96158-DE9F-1EBB-E1B7-2584C49232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2959" b="32958"/>
        <a:stretch/>
      </xdr:blipFill>
      <xdr:spPr>
        <a:xfrm>
          <a:off x="1714500" y="82550"/>
          <a:ext cx="3803899" cy="1295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25400</xdr:colOff>
      <xdr:row>25</xdr:row>
      <xdr:rowOff>133350</xdr:rowOff>
    </xdr:from>
    <xdr:to>
      <xdr:col>15</xdr:col>
      <xdr:colOff>73562</xdr:colOff>
      <xdr:row>37</xdr:row>
      <xdr:rowOff>3475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4BF544-8140-3A80-08E6-98F2C8681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9300" y="5403850"/>
          <a:ext cx="3851812" cy="2168825"/>
        </a:xfrm>
        <a:prstGeom prst="rect">
          <a:avLst/>
        </a:prstGeom>
      </xdr:spPr>
    </xdr:pic>
    <xdr:clientData/>
  </xdr:twoCellAnchor>
  <xdr:twoCellAnchor editAs="oneCell">
    <xdr:from>
      <xdr:col>12</xdr:col>
      <xdr:colOff>98424</xdr:colOff>
      <xdr:row>37</xdr:row>
      <xdr:rowOff>114299</xdr:rowOff>
    </xdr:from>
    <xdr:to>
      <xdr:col>14</xdr:col>
      <xdr:colOff>210947</xdr:colOff>
      <xdr:row>45</xdr:row>
      <xdr:rowOff>117474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3496E3-39D0-DAC1-2469-56893D287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52324" y="7683499"/>
          <a:ext cx="3312923" cy="1539875"/>
        </a:xfrm>
        <a:prstGeom prst="rect">
          <a:avLst/>
        </a:prstGeom>
      </xdr:spPr>
    </xdr:pic>
    <xdr:clientData/>
  </xdr:twoCellAnchor>
  <xdr:twoCellAnchor editAs="oneCell">
    <xdr:from>
      <xdr:col>13</xdr:col>
      <xdr:colOff>555625</xdr:colOff>
      <xdr:row>54</xdr:row>
      <xdr:rowOff>377825</xdr:rowOff>
    </xdr:from>
    <xdr:to>
      <xdr:col>21</xdr:col>
      <xdr:colOff>15086</xdr:colOff>
      <xdr:row>69</xdr:row>
      <xdr:rowOff>72531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731704A-41D1-361D-64B8-5FDD70F2E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71325" y="10696575"/>
          <a:ext cx="6317461" cy="3949206"/>
        </a:xfrm>
        <a:prstGeom prst="rect">
          <a:avLst/>
        </a:prstGeom>
      </xdr:spPr>
    </xdr:pic>
    <xdr:clientData/>
  </xdr:twoCellAnchor>
  <xdr:twoCellAnchor editAs="oneCell">
    <xdr:from>
      <xdr:col>13</xdr:col>
      <xdr:colOff>381000</xdr:colOff>
      <xdr:row>76</xdr:row>
      <xdr:rowOff>28575</xdr:rowOff>
    </xdr:from>
    <xdr:to>
      <xdr:col>15</xdr:col>
      <xdr:colOff>396875</xdr:colOff>
      <xdr:row>92</xdr:row>
      <xdr:rowOff>54251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A4B7418-F9EF-5694-D374-3600E0F2C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16097250"/>
          <a:ext cx="3216275" cy="3067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400050</xdr:colOff>
      <xdr:row>76</xdr:row>
      <xdr:rowOff>9526</xdr:rowOff>
    </xdr:from>
    <xdr:to>
      <xdr:col>20</xdr:col>
      <xdr:colOff>281969</xdr:colOff>
      <xdr:row>83</xdr:row>
      <xdr:rowOff>50801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1E53D7F-0986-4127-8263-65E91B09F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16025" y="16078201"/>
          <a:ext cx="2929919" cy="136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XXX@XXX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6"/>
  <sheetViews>
    <sheetView tabSelected="1" zoomScaleNormal="100" workbookViewId="0">
      <selection activeCell="O18" sqref="O18"/>
    </sheetView>
  </sheetViews>
  <sheetFormatPr defaultColWidth="9.1328125" defaultRowHeight="16" x14ac:dyDescent="0.8"/>
  <cols>
    <col min="1" max="1" width="3.26953125" style="1" bestFit="1" customWidth="1"/>
    <col min="2" max="2" width="15.54296875" style="1" bestFit="1" customWidth="1"/>
    <col min="3" max="3" width="64.40625" style="1" customWidth="1"/>
    <col min="4" max="4" width="9" style="1" bestFit="1" customWidth="1"/>
    <col min="5" max="5" width="9.26953125" style="1" customWidth="1"/>
    <col min="6" max="6" width="12.1328125" style="1" customWidth="1"/>
    <col min="7" max="7" width="10.26953125" style="1" customWidth="1"/>
    <col min="8" max="8" width="12" style="1" customWidth="1"/>
    <col min="9" max="9" width="8.26953125" style="1" customWidth="1"/>
    <col min="10" max="10" width="14.86328125" style="1" bestFit="1" customWidth="1"/>
    <col min="11" max="11" width="12.86328125" style="1" customWidth="1"/>
    <col min="12" max="12" width="7.54296875" style="1" customWidth="1"/>
    <col min="13" max="13" width="10.40625" style="1" bestFit="1" customWidth="1"/>
    <col min="14" max="14" width="15.26953125" style="1" bestFit="1" customWidth="1"/>
    <col min="15" max="15" width="15.86328125" style="2" customWidth="1"/>
    <col min="16" max="16" width="14.26953125" style="1" bestFit="1" customWidth="1"/>
    <col min="17" max="19" width="10.40625" style="1" bestFit="1" customWidth="1"/>
    <col min="20" max="20" width="16.26953125" style="1" bestFit="1" customWidth="1"/>
    <col min="21" max="21" width="17.40625" style="1" customWidth="1"/>
    <col min="22" max="16384" width="9.1328125" style="1"/>
  </cols>
  <sheetData>
    <row r="1" spans="1:20" ht="27.75" customHeight="1" x14ac:dyDescent="0.8">
      <c r="C1" s="126"/>
      <c r="F1" s="125" t="s">
        <v>26</v>
      </c>
      <c r="G1" s="125"/>
      <c r="H1" s="125"/>
      <c r="I1" s="125"/>
      <c r="J1" s="125"/>
      <c r="K1" s="125"/>
      <c r="L1" s="125"/>
      <c r="M1" s="125"/>
      <c r="N1" s="23"/>
      <c r="O1" s="23"/>
    </row>
    <row r="2" spans="1:20" ht="27.75" customHeight="1" x14ac:dyDescent="0.8">
      <c r="C2" s="126"/>
      <c r="E2" s="23"/>
      <c r="F2" s="125"/>
      <c r="G2" s="125"/>
      <c r="H2" s="125"/>
      <c r="I2" s="125"/>
      <c r="J2" s="125"/>
      <c r="K2" s="125"/>
      <c r="L2" s="125"/>
      <c r="M2" s="125"/>
      <c r="N2" s="23"/>
      <c r="O2" s="23"/>
    </row>
    <row r="3" spans="1:20" ht="27.75" customHeight="1" x14ac:dyDescent="0.8">
      <c r="C3" s="126"/>
      <c r="E3" s="23"/>
      <c r="F3" s="125"/>
      <c r="G3" s="125"/>
      <c r="H3" s="125"/>
      <c r="I3" s="125"/>
      <c r="J3" s="125"/>
      <c r="K3" s="125"/>
      <c r="L3" s="125"/>
      <c r="M3" s="125"/>
      <c r="N3" s="23"/>
      <c r="O3" s="23"/>
    </row>
    <row r="4" spans="1:20" ht="27.75" customHeight="1" x14ac:dyDescent="0.8">
      <c r="C4" s="126"/>
      <c r="E4" s="23"/>
      <c r="F4" s="125"/>
      <c r="G4" s="125"/>
      <c r="H4" s="125"/>
      <c r="I4" s="125"/>
      <c r="J4" s="125"/>
      <c r="K4" s="125"/>
      <c r="L4" s="125"/>
      <c r="M4" s="125"/>
      <c r="N4" s="23"/>
      <c r="O4" s="23"/>
    </row>
    <row r="5" spans="1:20" ht="24" customHeight="1" x14ac:dyDescent="0.8">
      <c r="B5" s="4" t="s">
        <v>0</v>
      </c>
      <c r="C5" s="10"/>
      <c r="D5" s="10"/>
      <c r="G5" s="4" t="s">
        <v>18</v>
      </c>
      <c r="H5" s="10"/>
      <c r="I5" s="10"/>
      <c r="J5" s="10"/>
      <c r="K5" s="10"/>
      <c r="L5" s="10"/>
      <c r="M5" s="10"/>
      <c r="O5" s="1"/>
    </row>
    <row r="6" spans="1:20" ht="23.25" customHeight="1" x14ac:dyDescent="0.8">
      <c r="B6" s="4" t="s">
        <v>25</v>
      </c>
      <c r="C6" s="24"/>
      <c r="D6" s="24"/>
      <c r="G6" s="4" t="s">
        <v>10</v>
      </c>
      <c r="H6" s="32"/>
      <c r="I6" s="32"/>
      <c r="J6" s="32"/>
      <c r="K6" s="32"/>
      <c r="L6" s="32"/>
      <c r="M6" s="32"/>
      <c r="O6" s="1"/>
      <c r="T6" s="4"/>
    </row>
    <row r="7" spans="1:20" ht="23.25" customHeight="1" x14ac:dyDescent="0.8">
      <c r="B7" s="4"/>
      <c r="G7" s="4"/>
      <c r="H7" s="55"/>
      <c r="I7" s="55"/>
      <c r="J7" s="55"/>
      <c r="K7" s="55"/>
      <c r="L7" s="55"/>
      <c r="M7" s="55"/>
      <c r="O7" s="1"/>
      <c r="T7" s="4"/>
    </row>
    <row r="8" spans="1:20" ht="23.25" customHeight="1" x14ac:dyDescent="0.8">
      <c r="B8" s="124" t="s">
        <v>77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14"/>
      <c r="O8" s="1"/>
      <c r="T8" s="4"/>
    </row>
    <row r="9" spans="1:20" ht="23.25" customHeight="1" thickBot="1" x14ac:dyDescent="0.95"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1"/>
      <c r="T9" s="4"/>
    </row>
    <row r="10" spans="1:20" ht="16.75" thickBot="1" x14ac:dyDescent="0.95">
      <c r="B10" s="4"/>
      <c r="C10" s="4"/>
      <c r="G10" s="121" t="s">
        <v>31</v>
      </c>
      <c r="H10" s="122"/>
      <c r="I10" s="122"/>
      <c r="J10" s="123"/>
      <c r="K10" s="107" t="s">
        <v>116</v>
      </c>
      <c r="M10" s="5"/>
      <c r="N10" s="5"/>
      <c r="O10" s="5"/>
    </row>
    <row r="11" spans="1:20" ht="60.25" thickBot="1" x14ac:dyDescent="0.95">
      <c r="B11" s="94" t="s">
        <v>117</v>
      </c>
      <c r="C11" s="94" t="s">
        <v>32</v>
      </c>
      <c r="D11" s="94" t="s">
        <v>109</v>
      </c>
      <c r="E11" s="94" t="s">
        <v>114</v>
      </c>
      <c r="F11" s="94" t="s">
        <v>118</v>
      </c>
      <c r="G11" s="96" t="s">
        <v>113</v>
      </c>
      <c r="H11" s="98" t="s">
        <v>115</v>
      </c>
      <c r="I11" s="95" t="s">
        <v>112</v>
      </c>
      <c r="J11" s="96" t="s">
        <v>111</v>
      </c>
      <c r="K11" s="97" t="s">
        <v>22</v>
      </c>
      <c r="O11" s="1" t="s">
        <v>119</v>
      </c>
    </row>
    <row r="12" spans="1:20" x14ac:dyDescent="0.8">
      <c r="A12" s="15">
        <v>1</v>
      </c>
      <c r="B12" s="16"/>
      <c r="C12" s="6"/>
      <c r="D12" s="37"/>
      <c r="E12" s="108"/>
      <c r="F12" s="37"/>
      <c r="G12" s="111" t="str">
        <f>IFERROR(ROUND(VLOOKUP(F12,Departments!$F$1:$G$14,2,FALSE),2),"-")</f>
        <v>-</v>
      </c>
      <c r="H12" s="40" t="str">
        <f>IFERROR(IF(AND(ROUND(E12/(D12-E12),2)&lt;=G12,ROUND(E12/(D12-E12),2)&gt;0.05),E12/(G12*100)*5,IF(AND(ROUND(E12/(D12-E12),2)&lt;=0.05,ROUND(E12/(D12-E12),2)&gt;0),E12,IF(E12=0,ROUND(D12/(1+G12),2)*0.05))), "-")</f>
        <v>-</v>
      </c>
      <c r="I12" s="99" t="str">
        <f>IFERROR(H12/2,"-")</f>
        <v>-</v>
      </c>
      <c r="J12" s="100">
        <f>IFERROR(D12-I12,D12)</f>
        <v>0</v>
      </c>
      <c r="K12" s="43"/>
      <c r="N12" s="110"/>
      <c r="O12" s="1"/>
    </row>
    <row r="13" spans="1:20" x14ac:dyDescent="0.8">
      <c r="A13" s="15">
        <v>2</v>
      </c>
      <c r="B13" s="16"/>
      <c r="C13" s="6"/>
      <c r="D13" s="37"/>
      <c r="E13" s="108"/>
      <c r="F13" s="37"/>
      <c r="G13" s="112" t="str">
        <f>IFERROR(ROUND(VLOOKUP(F13,Departments!$F$1:$G$14,2,FALSE),2),"-")</f>
        <v>-</v>
      </c>
      <c r="H13" s="40" t="str">
        <f t="shared" ref="H13:H31" si="0">IFERROR(IF(AND(ROUND(E13/(D13-E13),2)&lt;=G13,ROUND(E13/(D13-E13),2)&gt;0.05),E13/(G13*100)*5,IF(AND(ROUND(E13/(D13-E13),2)&lt;=0.05,ROUND(E13/(D13-E13),2)&gt;0),E13,IF(E13=0,ROUND(D13/(1+G13),2)*0.05))), "-")</f>
        <v>-</v>
      </c>
      <c r="I13" s="99" t="str">
        <f t="shared" ref="I13:I31" si="1">IFERROR(H13/2,"-")</f>
        <v>-</v>
      </c>
      <c r="J13" s="101">
        <f t="shared" ref="J13:J31" si="2">IFERROR(D13-I13,D13)</f>
        <v>0</v>
      </c>
      <c r="K13" s="42"/>
      <c r="O13" s="1"/>
    </row>
    <row r="14" spans="1:20" x14ac:dyDescent="0.8">
      <c r="A14" s="15">
        <v>3</v>
      </c>
      <c r="B14" s="16"/>
      <c r="C14" s="6"/>
      <c r="D14" s="37"/>
      <c r="E14" s="108"/>
      <c r="F14" s="37"/>
      <c r="G14" s="112" t="str">
        <f>IFERROR(ROUND(VLOOKUP(F14,Departments!$F$1:$G$14,2,FALSE),2),"-")</f>
        <v>-</v>
      </c>
      <c r="H14" s="40" t="str">
        <f t="shared" si="0"/>
        <v>-</v>
      </c>
      <c r="I14" s="99" t="str">
        <f t="shared" si="1"/>
        <v>-</v>
      </c>
      <c r="J14" s="101">
        <f t="shared" si="2"/>
        <v>0</v>
      </c>
      <c r="K14" s="42"/>
      <c r="O14" s="1"/>
    </row>
    <row r="15" spans="1:20" x14ac:dyDescent="0.8">
      <c r="A15" s="15">
        <v>4</v>
      </c>
      <c r="B15" s="16"/>
      <c r="C15" s="6"/>
      <c r="D15" s="37"/>
      <c r="E15" s="108"/>
      <c r="F15" s="37"/>
      <c r="G15" s="112" t="str">
        <f>IFERROR(ROUND(VLOOKUP(F15,Departments!$F$1:$G$14,2,FALSE),2),"-")</f>
        <v>-</v>
      </c>
      <c r="H15" s="40" t="str">
        <f t="shared" si="0"/>
        <v>-</v>
      </c>
      <c r="I15" s="99" t="str">
        <f t="shared" si="1"/>
        <v>-</v>
      </c>
      <c r="J15" s="101">
        <f t="shared" si="2"/>
        <v>0</v>
      </c>
      <c r="K15" s="42"/>
      <c r="O15" s="1"/>
    </row>
    <row r="16" spans="1:20" x14ac:dyDescent="0.8">
      <c r="A16" s="15">
        <v>5</v>
      </c>
      <c r="B16" s="16"/>
      <c r="C16" s="6"/>
      <c r="D16" s="37"/>
      <c r="E16" s="108"/>
      <c r="F16" s="37"/>
      <c r="G16" s="112" t="str">
        <f>IFERROR(ROUND(VLOOKUP(F16,Departments!$F$1:$G$14,2,FALSE),2),"-")</f>
        <v>-</v>
      </c>
      <c r="H16" s="40" t="str">
        <f t="shared" si="0"/>
        <v>-</v>
      </c>
      <c r="I16" s="99" t="str">
        <f t="shared" si="1"/>
        <v>-</v>
      </c>
      <c r="J16" s="101">
        <f t="shared" si="2"/>
        <v>0</v>
      </c>
      <c r="K16" s="42"/>
      <c r="O16" s="1"/>
    </row>
    <row r="17" spans="1:15" x14ac:dyDescent="0.8">
      <c r="A17" s="15">
        <v>6</v>
      </c>
      <c r="B17" s="16"/>
      <c r="C17" s="6"/>
      <c r="D17" s="37"/>
      <c r="E17" s="108"/>
      <c r="F17" s="37"/>
      <c r="G17" s="112" t="str">
        <f>IFERROR(ROUND(VLOOKUP(F17,Departments!$F$1:$G$14,2,FALSE),2),"-")</f>
        <v>-</v>
      </c>
      <c r="H17" s="40" t="str">
        <f t="shared" si="0"/>
        <v>-</v>
      </c>
      <c r="I17" s="99" t="str">
        <f t="shared" si="1"/>
        <v>-</v>
      </c>
      <c r="J17" s="101">
        <f t="shared" si="2"/>
        <v>0</v>
      </c>
      <c r="K17" s="42"/>
      <c r="O17" s="1"/>
    </row>
    <row r="18" spans="1:15" x14ac:dyDescent="0.8">
      <c r="A18" s="15">
        <v>7</v>
      </c>
      <c r="B18" s="16"/>
      <c r="C18" s="6"/>
      <c r="D18" s="37"/>
      <c r="E18" s="108"/>
      <c r="F18" s="37"/>
      <c r="G18" s="112" t="str">
        <f>IFERROR(ROUND(VLOOKUP(F18,Departments!$F$1:$G$14,2,FALSE),2),"-")</f>
        <v>-</v>
      </c>
      <c r="H18" s="40" t="str">
        <f t="shared" si="0"/>
        <v>-</v>
      </c>
      <c r="I18" s="99" t="str">
        <f t="shared" si="1"/>
        <v>-</v>
      </c>
      <c r="J18" s="101">
        <f t="shared" si="2"/>
        <v>0</v>
      </c>
      <c r="K18" s="42"/>
      <c r="O18" s="1"/>
    </row>
    <row r="19" spans="1:15" x14ac:dyDescent="0.8">
      <c r="A19" s="15">
        <v>8</v>
      </c>
      <c r="B19" s="16"/>
      <c r="C19" s="6"/>
      <c r="D19" s="37"/>
      <c r="E19" s="108"/>
      <c r="F19" s="37"/>
      <c r="G19" s="112" t="str">
        <f>IFERROR(ROUND(VLOOKUP(F19,Departments!$F$1:$G$14,2,FALSE),2),"-")</f>
        <v>-</v>
      </c>
      <c r="H19" s="40" t="str">
        <f t="shared" si="0"/>
        <v>-</v>
      </c>
      <c r="I19" s="99" t="str">
        <f t="shared" si="1"/>
        <v>-</v>
      </c>
      <c r="J19" s="101">
        <f t="shared" si="2"/>
        <v>0</v>
      </c>
      <c r="K19" s="42"/>
      <c r="O19" s="1"/>
    </row>
    <row r="20" spans="1:15" x14ac:dyDescent="0.8">
      <c r="A20" s="15">
        <v>9</v>
      </c>
      <c r="B20" s="16"/>
      <c r="C20" s="6"/>
      <c r="D20" s="37"/>
      <c r="E20" s="108"/>
      <c r="F20" s="37"/>
      <c r="G20" s="112" t="str">
        <f>IFERROR(ROUND(VLOOKUP(F20,Departments!$F$1:$G$14,2,FALSE),2),"-")</f>
        <v>-</v>
      </c>
      <c r="H20" s="40" t="str">
        <f t="shared" si="0"/>
        <v>-</v>
      </c>
      <c r="I20" s="99" t="str">
        <f t="shared" si="1"/>
        <v>-</v>
      </c>
      <c r="J20" s="101">
        <f t="shared" si="2"/>
        <v>0</v>
      </c>
      <c r="K20" s="42"/>
      <c r="O20" s="1"/>
    </row>
    <row r="21" spans="1:15" x14ac:dyDescent="0.8">
      <c r="A21" s="15">
        <v>10</v>
      </c>
      <c r="B21" s="16"/>
      <c r="C21" s="6"/>
      <c r="D21" s="37"/>
      <c r="E21" s="108"/>
      <c r="F21" s="37"/>
      <c r="G21" s="112" t="str">
        <f>IFERROR(ROUND(VLOOKUP(F21,Departments!$F$1:$G$14,2,FALSE),2),"-")</f>
        <v>-</v>
      </c>
      <c r="H21" s="40" t="str">
        <f t="shared" si="0"/>
        <v>-</v>
      </c>
      <c r="I21" s="99" t="str">
        <f t="shared" si="1"/>
        <v>-</v>
      </c>
      <c r="J21" s="101">
        <f t="shared" si="2"/>
        <v>0</v>
      </c>
      <c r="K21" s="42"/>
      <c r="O21" s="1"/>
    </row>
    <row r="22" spans="1:15" x14ac:dyDescent="0.8">
      <c r="A22" s="15">
        <v>11</v>
      </c>
      <c r="B22" s="16"/>
      <c r="C22" s="6"/>
      <c r="D22" s="37"/>
      <c r="E22" s="108"/>
      <c r="F22" s="37"/>
      <c r="G22" s="112" t="str">
        <f>IFERROR(ROUND(VLOOKUP(F22,Departments!$F$1:$G$14,2,FALSE),2),"-")</f>
        <v>-</v>
      </c>
      <c r="H22" s="40" t="str">
        <f t="shared" si="0"/>
        <v>-</v>
      </c>
      <c r="I22" s="99" t="str">
        <f t="shared" si="1"/>
        <v>-</v>
      </c>
      <c r="J22" s="101">
        <f t="shared" si="2"/>
        <v>0</v>
      </c>
      <c r="K22" s="42"/>
      <c r="M22" s="47"/>
      <c r="N22" s="48"/>
      <c r="O22" s="1"/>
    </row>
    <row r="23" spans="1:15" x14ac:dyDescent="0.8">
      <c r="A23" s="15">
        <v>12</v>
      </c>
      <c r="B23" s="16"/>
      <c r="C23" s="6"/>
      <c r="D23" s="37"/>
      <c r="E23" s="108"/>
      <c r="F23" s="37"/>
      <c r="G23" s="112" t="str">
        <f>IFERROR(ROUND(VLOOKUP(F23,Departments!$F$1:$G$14,2,FALSE),2),"-")</f>
        <v>-</v>
      </c>
      <c r="H23" s="40" t="str">
        <f t="shared" si="0"/>
        <v>-</v>
      </c>
      <c r="I23" s="99" t="str">
        <f t="shared" si="1"/>
        <v>-</v>
      </c>
      <c r="J23" s="101">
        <f t="shared" si="2"/>
        <v>0</v>
      </c>
      <c r="K23" s="42"/>
      <c r="M23" s="45"/>
      <c r="O23" s="1"/>
    </row>
    <row r="24" spans="1:15" x14ac:dyDescent="0.8">
      <c r="A24" s="15">
        <v>13</v>
      </c>
      <c r="B24" s="16"/>
      <c r="C24" s="6"/>
      <c r="D24" s="37"/>
      <c r="E24" s="108"/>
      <c r="F24" s="37"/>
      <c r="G24" s="112" t="str">
        <f>IFERROR(ROUND(VLOOKUP(F24,Departments!$F$1:$G$14,2,FALSE),2),"-")</f>
        <v>-</v>
      </c>
      <c r="H24" s="40" t="str">
        <f t="shared" si="0"/>
        <v>-</v>
      </c>
      <c r="I24" s="99" t="str">
        <f t="shared" si="1"/>
        <v>-</v>
      </c>
      <c r="J24" s="101">
        <f t="shared" si="2"/>
        <v>0</v>
      </c>
      <c r="K24" s="42"/>
      <c r="M24" s="45"/>
      <c r="O24" s="1"/>
    </row>
    <row r="25" spans="1:15" x14ac:dyDescent="0.8">
      <c r="A25" s="15">
        <v>14</v>
      </c>
      <c r="B25" s="16"/>
      <c r="C25" s="6"/>
      <c r="D25" s="37"/>
      <c r="E25" s="108"/>
      <c r="F25" s="37"/>
      <c r="G25" s="112" t="str">
        <f>IFERROR(ROUND(VLOOKUP(F25,Departments!$F$1:$G$14,2,FALSE),2),"-")</f>
        <v>-</v>
      </c>
      <c r="H25" s="40" t="str">
        <f t="shared" si="0"/>
        <v>-</v>
      </c>
      <c r="I25" s="99" t="str">
        <f t="shared" si="1"/>
        <v>-</v>
      </c>
      <c r="J25" s="101">
        <f t="shared" si="2"/>
        <v>0</v>
      </c>
      <c r="K25" s="42"/>
      <c r="O25" s="1"/>
    </row>
    <row r="26" spans="1:15" x14ac:dyDescent="0.8">
      <c r="A26" s="15">
        <v>15</v>
      </c>
      <c r="B26" s="16"/>
      <c r="C26" s="6"/>
      <c r="D26" s="37"/>
      <c r="E26" s="108"/>
      <c r="F26" s="37"/>
      <c r="G26" s="112" t="str">
        <f>IFERROR(ROUND(VLOOKUP(F26,Departments!$F$1:$G$14,2,FALSE),2),"-")</f>
        <v>-</v>
      </c>
      <c r="H26" s="40" t="str">
        <f t="shared" si="0"/>
        <v>-</v>
      </c>
      <c r="I26" s="99" t="str">
        <f t="shared" si="1"/>
        <v>-</v>
      </c>
      <c r="J26" s="101">
        <f t="shared" si="2"/>
        <v>0</v>
      </c>
      <c r="K26" s="42"/>
      <c r="M26" s="50"/>
      <c r="N26" s="50"/>
      <c r="O26" s="1"/>
    </row>
    <row r="27" spans="1:15" x14ac:dyDescent="0.8">
      <c r="A27" s="15">
        <v>16</v>
      </c>
      <c r="B27" s="16"/>
      <c r="C27" s="6"/>
      <c r="D27" s="37"/>
      <c r="E27" s="108"/>
      <c r="F27" s="37"/>
      <c r="G27" s="112" t="str">
        <f>IFERROR(ROUND(VLOOKUP(F27,Departments!$F$1:$G$14,2,FALSE),2),"-")</f>
        <v>-</v>
      </c>
      <c r="H27" s="40" t="str">
        <f t="shared" si="0"/>
        <v>-</v>
      </c>
      <c r="I27" s="99" t="str">
        <f t="shared" si="1"/>
        <v>-</v>
      </c>
      <c r="J27" s="101">
        <f t="shared" si="2"/>
        <v>0</v>
      </c>
      <c r="K27" s="42"/>
      <c r="M27" s="49"/>
      <c r="N27" s="49"/>
      <c r="O27" s="1"/>
    </row>
    <row r="28" spans="1:15" x14ac:dyDescent="0.8">
      <c r="A28" s="15">
        <v>17</v>
      </c>
      <c r="B28" s="16"/>
      <c r="C28" s="6"/>
      <c r="D28" s="37"/>
      <c r="E28" s="108"/>
      <c r="F28" s="37"/>
      <c r="G28" s="112" t="str">
        <f>IFERROR(ROUND(VLOOKUP(F28,Departments!$F$1:$G$14,2,FALSE),2),"-")</f>
        <v>-</v>
      </c>
      <c r="H28" s="40" t="str">
        <f t="shared" si="0"/>
        <v>-</v>
      </c>
      <c r="I28" s="99" t="str">
        <f t="shared" si="1"/>
        <v>-</v>
      </c>
      <c r="J28" s="101">
        <f t="shared" si="2"/>
        <v>0</v>
      </c>
      <c r="K28" s="42"/>
      <c r="M28" s="46"/>
      <c r="O28" s="1"/>
    </row>
    <row r="29" spans="1:15" x14ac:dyDescent="0.8">
      <c r="A29" s="15">
        <v>18</v>
      </c>
      <c r="B29" s="16"/>
      <c r="C29" s="6"/>
      <c r="D29" s="37"/>
      <c r="E29" s="108"/>
      <c r="F29" s="37"/>
      <c r="G29" s="112" t="str">
        <f>IFERROR(ROUND(VLOOKUP(F29,Departments!$F$1:$G$14,2,FALSE),2),"-")</f>
        <v>-</v>
      </c>
      <c r="H29" s="40" t="str">
        <f t="shared" si="0"/>
        <v>-</v>
      </c>
      <c r="I29" s="99" t="str">
        <f t="shared" si="1"/>
        <v>-</v>
      </c>
      <c r="J29" s="101">
        <f t="shared" si="2"/>
        <v>0</v>
      </c>
      <c r="K29" s="42"/>
      <c r="O29" s="1"/>
    </row>
    <row r="30" spans="1:15" x14ac:dyDescent="0.8">
      <c r="A30" s="15">
        <v>19</v>
      </c>
      <c r="B30" s="17"/>
      <c r="C30" s="7"/>
      <c r="D30" s="37"/>
      <c r="E30" s="108"/>
      <c r="F30" s="37"/>
      <c r="G30" s="112" t="str">
        <f>IFERROR(ROUND(VLOOKUP(F30,Departments!$F$1:$G$14,2,FALSE),2),"-")</f>
        <v>-</v>
      </c>
      <c r="H30" s="40" t="str">
        <f t="shared" si="0"/>
        <v>-</v>
      </c>
      <c r="I30" s="99" t="str">
        <f t="shared" si="1"/>
        <v>-</v>
      </c>
      <c r="J30" s="101">
        <f t="shared" si="2"/>
        <v>0</v>
      </c>
      <c r="K30" s="42"/>
      <c r="O30" s="1"/>
    </row>
    <row r="31" spans="1:15" ht="16.75" thickBot="1" x14ac:dyDescent="0.95">
      <c r="A31" s="15">
        <v>20</v>
      </c>
      <c r="B31" s="18"/>
      <c r="C31" s="8"/>
      <c r="D31" s="38"/>
      <c r="E31" s="109"/>
      <c r="F31" s="38"/>
      <c r="G31" s="113" t="str">
        <f>IFERROR(ROUND(VLOOKUP(F31,Departments!$F$1:$G$14,2,FALSE),2),"-")</f>
        <v>-</v>
      </c>
      <c r="H31" s="41" t="str">
        <f t="shared" si="0"/>
        <v>-</v>
      </c>
      <c r="I31" s="102" t="str">
        <f t="shared" si="1"/>
        <v>-</v>
      </c>
      <c r="J31" s="103">
        <f t="shared" si="2"/>
        <v>0</v>
      </c>
      <c r="K31" s="44"/>
      <c r="O31" s="1"/>
    </row>
    <row r="32" spans="1:15" ht="16.75" thickBot="1" x14ac:dyDescent="0.95">
      <c r="B32" s="4"/>
      <c r="C32" s="4"/>
      <c r="D32" s="39">
        <f t="shared" ref="D32:J32" si="3">SUM(D12:D31)</f>
        <v>0</v>
      </c>
      <c r="E32" s="19"/>
      <c r="F32" s="19"/>
      <c r="G32" s="19"/>
      <c r="H32" s="19"/>
      <c r="I32" s="20">
        <f>SUM(I12:I31)</f>
        <v>0</v>
      </c>
      <c r="J32" s="20">
        <f t="shared" si="3"/>
        <v>0</v>
      </c>
      <c r="O32" s="1"/>
    </row>
    <row r="33" spans="2:26" x14ac:dyDescent="0.8">
      <c r="B33" s="4"/>
      <c r="C33" s="4"/>
      <c r="H33" s="5"/>
      <c r="I33" s="5"/>
      <c r="J33" s="5"/>
      <c r="K33" s="5"/>
      <c r="L33" s="5"/>
      <c r="M33" s="5"/>
      <c r="N33" s="5"/>
      <c r="O33" s="5"/>
    </row>
    <row r="34" spans="2:26" x14ac:dyDescent="0.8">
      <c r="B34" s="11" t="s">
        <v>4</v>
      </c>
      <c r="C34" s="11"/>
      <c r="H34" s="5"/>
      <c r="K34" s="2"/>
      <c r="L34" s="2"/>
      <c r="N34" s="2"/>
      <c r="O34" s="5"/>
      <c r="U34" s="14"/>
    </row>
    <row r="35" spans="2:26" ht="15.75" customHeight="1" x14ac:dyDescent="0.8">
      <c r="B35" s="115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7"/>
      <c r="N35" s="33"/>
      <c r="O35" s="1"/>
      <c r="Z35" s="3"/>
    </row>
    <row r="36" spans="2:26" x14ac:dyDescent="0.8">
      <c r="B36" s="118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20"/>
      <c r="N36" s="33"/>
      <c r="O36" s="1"/>
      <c r="T36" s="2"/>
    </row>
    <row r="37" spans="2:26" x14ac:dyDescent="0.8">
      <c r="K37" s="2"/>
      <c r="O37" s="1"/>
    </row>
    <row r="38" spans="2:26" ht="16.75" thickBot="1" x14ac:dyDescent="0.95">
      <c r="K38" s="2"/>
      <c r="O38" s="1"/>
    </row>
    <row r="39" spans="2:26" x14ac:dyDescent="0.8">
      <c r="B39" s="9" t="s">
        <v>27</v>
      </c>
      <c r="C39" s="10"/>
      <c r="D39" s="10"/>
      <c r="F39" s="25" t="s">
        <v>12</v>
      </c>
      <c r="G39" s="35"/>
      <c r="H39" s="35"/>
      <c r="I39" s="26"/>
      <c r="K39" s="2"/>
      <c r="O39" s="1"/>
    </row>
    <row r="40" spans="2:26" x14ac:dyDescent="0.8">
      <c r="C40" s="9" t="s">
        <v>11</v>
      </c>
      <c r="D40" s="9"/>
      <c r="E40" s="9"/>
      <c r="F40" s="27" t="s">
        <v>13</v>
      </c>
      <c r="G40" s="10"/>
      <c r="H40" s="10"/>
      <c r="I40" s="28"/>
      <c r="K40" s="2"/>
      <c r="O40" s="1"/>
    </row>
    <row r="41" spans="2:26" x14ac:dyDescent="0.8">
      <c r="F41" s="27" t="s">
        <v>14</v>
      </c>
      <c r="G41" s="24"/>
      <c r="H41" s="24"/>
      <c r="I41" s="29"/>
      <c r="O41" s="1"/>
    </row>
    <row r="42" spans="2:26" x14ac:dyDescent="0.8">
      <c r="B42" s="9" t="s">
        <v>2</v>
      </c>
      <c r="C42" s="22"/>
      <c r="D42" s="22"/>
      <c r="E42" s="34"/>
      <c r="F42" s="27" t="s">
        <v>15</v>
      </c>
      <c r="G42" s="24"/>
      <c r="H42" s="24"/>
      <c r="I42" s="29"/>
      <c r="O42" s="1"/>
    </row>
    <row r="43" spans="2:26" x14ac:dyDescent="0.8">
      <c r="F43" s="27" t="s">
        <v>16</v>
      </c>
      <c r="G43" s="10"/>
      <c r="H43" s="10"/>
      <c r="I43" s="28"/>
    </row>
    <row r="44" spans="2:26" ht="16.75" thickBot="1" x14ac:dyDescent="0.95">
      <c r="B44" s="9" t="s">
        <v>1</v>
      </c>
      <c r="C44" s="10"/>
      <c r="D44" s="10"/>
      <c r="F44" s="30" t="s">
        <v>17</v>
      </c>
      <c r="G44" s="36"/>
      <c r="H44" s="36"/>
      <c r="I44" s="31"/>
    </row>
    <row r="45" spans="2:26" x14ac:dyDescent="0.8">
      <c r="C45" s="9" t="s">
        <v>3</v>
      </c>
      <c r="D45" s="9"/>
      <c r="E45" s="9"/>
    </row>
    <row r="47" spans="2:26" x14ac:dyDescent="0.8">
      <c r="B47" s="9" t="s">
        <v>2</v>
      </c>
      <c r="C47" s="22">
        <f ca="1">TODAY()</f>
        <v>45805</v>
      </c>
      <c r="D47" s="22"/>
      <c r="E47" s="34"/>
    </row>
    <row r="53" spans="15:15" x14ac:dyDescent="0.8">
      <c r="O53" s="1"/>
    </row>
    <row r="54" spans="15:15" x14ac:dyDescent="0.8">
      <c r="O54" s="1"/>
    </row>
    <row r="55" spans="15:15" x14ac:dyDescent="0.8">
      <c r="O55" s="1"/>
    </row>
    <row r="56" spans="15:15" x14ac:dyDescent="0.8">
      <c r="O56" s="1"/>
    </row>
  </sheetData>
  <protectedRanges>
    <protectedRange sqref="J6:J9 C5:C9 H5:H9" name="Info"/>
  </protectedRanges>
  <mergeCells count="4">
    <mergeCell ref="G10:J10"/>
    <mergeCell ref="B8:M8"/>
    <mergeCell ref="F1:M4"/>
    <mergeCell ref="C1:C4"/>
  </mergeCells>
  <printOptions horizontalCentered="1"/>
  <pageMargins left="0.23622047244094491" right="0.23622047244094491" top="0.43307086614173229" bottom="0.27559055118110237" header="0.31496062992125984" footer="0.15748031496062992"/>
  <pageSetup scale="61" orientation="landscape" horizontalDpi="4294967295" verticalDpi="4294967295" r:id="rId1"/>
  <headerFooter>
    <oddFooter>&amp;L&amp;F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44A6803-FF88-4EBA-9B43-42E6FF168E5A}">
          <x14:formula1>
            <xm:f>Departments!$C$2:$C$9</xm:f>
          </x14:formula1>
          <xm:sqref>K12:K31</xm:sqref>
        </x14:dataValidation>
        <x14:dataValidation type="list" allowBlank="1" showInputMessage="1" showErrorMessage="1" xr:uid="{59E966D5-B482-4EBF-923E-1C65BE45475E}">
          <x14:formula1>
            <xm:f>Departments!$F$2:$F$14</xm:f>
          </x14:formula1>
          <xm:sqref>F12:F31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B7EC8-17AA-4C2C-9618-331C595936C5}">
  <dimension ref="A1:A25"/>
  <sheetViews>
    <sheetView workbookViewId="0">
      <selection activeCell="E30" sqref="E30"/>
    </sheetView>
  </sheetViews>
  <sheetFormatPr defaultRowHeight="14.75" x14ac:dyDescent="0.75"/>
  <cols>
    <col min="1" max="1" width="11.26953125" customWidth="1"/>
    <col min="2" max="2" width="17.26953125" bestFit="1" customWidth="1"/>
    <col min="3" max="3" width="12" bestFit="1" customWidth="1"/>
  </cols>
  <sheetData>
    <row r="1" spans="1:1" x14ac:dyDescent="0.75">
      <c r="A1" s="52" t="s">
        <v>52</v>
      </c>
    </row>
    <row r="3" spans="1:1" x14ac:dyDescent="0.75">
      <c r="A3" s="51" t="s">
        <v>34</v>
      </c>
    </row>
    <row r="4" spans="1:1" x14ac:dyDescent="0.75">
      <c r="A4" s="54" t="s">
        <v>54</v>
      </c>
    </row>
    <row r="5" spans="1:1" x14ac:dyDescent="0.75">
      <c r="A5" s="54" t="s">
        <v>53</v>
      </c>
    </row>
    <row r="9" spans="1:1" x14ac:dyDescent="0.75">
      <c r="A9" s="51" t="s">
        <v>35</v>
      </c>
    </row>
    <row r="10" spans="1:1" x14ac:dyDescent="0.75">
      <c r="A10" t="s">
        <v>36</v>
      </c>
    </row>
    <row r="11" spans="1:1" x14ac:dyDescent="0.75">
      <c r="A11" t="s">
        <v>37</v>
      </c>
    </row>
    <row r="12" spans="1:1" x14ac:dyDescent="0.75">
      <c r="A12" t="s">
        <v>38</v>
      </c>
    </row>
    <row r="13" spans="1:1" x14ac:dyDescent="0.75">
      <c r="A13" t="s">
        <v>39</v>
      </c>
    </row>
    <row r="14" spans="1:1" x14ac:dyDescent="0.75">
      <c r="A14" t="s">
        <v>40</v>
      </c>
    </row>
    <row r="15" spans="1:1" x14ac:dyDescent="0.75">
      <c r="A15" t="s">
        <v>41</v>
      </c>
    </row>
    <row r="16" spans="1:1" x14ac:dyDescent="0.75">
      <c r="A16" t="s">
        <v>42</v>
      </c>
    </row>
    <row r="17" spans="1:1" x14ac:dyDescent="0.75">
      <c r="A17" t="s">
        <v>43</v>
      </c>
    </row>
    <row r="18" spans="1:1" x14ac:dyDescent="0.75">
      <c r="A18" t="s">
        <v>44</v>
      </c>
    </row>
    <row r="19" spans="1:1" x14ac:dyDescent="0.75">
      <c r="A19" t="s">
        <v>45</v>
      </c>
    </row>
    <row r="20" spans="1:1" x14ac:dyDescent="0.75">
      <c r="A20" t="s">
        <v>46</v>
      </c>
    </row>
    <row r="21" spans="1:1" x14ac:dyDescent="0.75">
      <c r="A21" t="s">
        <v>47</v>
      </c>
    </row>
    <row r="22" spans="1:1" x14ac:dyDescent="0.75">
      <c r="A22" t="s">
        <v>48</v>
      </c>
    </row>
    <row r="23" spans="1:1" x14ac:dyDescent="0.75">
      <c r="A23" t="s">
        <v>49</v>
      </c>
    </row>
    <row r="24" spans="1:1" x14ac:dyDescent="0.75">
      <c r="A24" t="s">
        <v>50</v>
      </c>
    </row>
    <row r="25" spans="1:1" x14ac:dyDescent="0.75">
      <c r="A25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"/>
  <sheetViews>
    <sheetView workbookViewId="0">
      <selection activeCell="G10" sqref="G10"/>
    </sheetView>
  </sheetViews>
  <sheetFormatPr defaultColWidth="11.40625" defaultRowHeight="14.75" x14ac:dyDescent="0.75"/>
  <cols>
    <col min="1" max="1" width="23.7265625" style="12" customWidth="1"/>
    <col min="2" max="2" width="46.54296875" bestFit="1" customWidth="1"/>
    <col min="3" max="3" width="52.26953125" bestFit="1" customWidth="1"/>
    <col min="4" max="255" width="8.86328125" customWidth="1"/>
  </cols>
  <sheetData>
    <row r="1" spans="1:7" ht="15.5" thickBot="1" x14ac:dyDescent="0.9">
      <c r="A1" s="21" t="s">
        <v>5</v>
      </c>
      <c r="B1" s="13" t="s">
        <v>6</v>
      </c>
      <c r="C1" s="13" t="s">
        <v>22</v>
      </c>
      <c r="F1" t="s">
        <v>97</v>
      </c>
      <c r="G1" t="s">
        <v>102</v>
      </c>
    </row>
    <row r="2" spans="1:7" x14ac:dyDescent="0.75">
      <c r="A2" s="12">
        <v>110</v>
      </c>
      <c r="B2" t="s">
        <v>24</v>
      </c>
      <c r="C2" t="str">
        <f>+A2&amp;" - "&amp;B2</f>
        <v xml:space="preserve">110 - Admin </v>
      </c>
      <c r="F2" t="s">
        <v>98</v>
      </c>
      <c r="G2" s="92">
        <v>0.05</v>
      </c>
    </row>
    <row r="3" spans="1:7" x14ac:dyDescent="0.75">
      <c r="A3" s="12">
        <v>120</v>
      </c>
      <c r="B3" t="s">
        <v>19</v>
      </c>
      <c r="C3" t="str">
        <f t="shared" ref="C3:C9" si="0">+A3&amp;" - "&amp;B3</f>
        <v>120 - IT</v>
      </c>
      <c r="F3" t="s">
        <v>99</v>
      </c>
      <c r="G3" s="92">
        <v>0.05</v>
      </c>
    </row>
    <row r="4" spans="1:7" x14ac:dyDescent="0.75">
      <c r="A4" s="12">
        <v>130</v>
      </c>
      <c r="B4" t="s">
        <v>8</v>
      </c>
      <c r="C4" t="str">
        <f t="shared" si="0"/>
        <v>130 - Finance</v>
      </c>
      <c r="F4" t="s">
        <v>100</v>
      </c>
      <c r="G4" s="92">
        <v>0.05</v>
      </c>
    </row>
    <row r="5" spans="1:7" x14ac:dyDescent="0.75">
      <c r="A5" s="12">
        <v>140</v>
      </c>
      <c r="B5" t="s">
        <v>7</v>
      </c>
      <c r="C5" t="str">
        <f t="shared" si="0"/>
        <v>140 - Communications</v>
      </c>
      <c r="F5" t="s">
        <v>101</v>
      </c>
      <c r="G5" s="92">
        <v>0.05</v>
      </c>
    </row>
    <row r="6" spans="1:7" x14ac:dyDescent="0.75">
      <c r="A6" s="12">
        <v>150</v>
      </c>
      <c r="B6" t="s">
        <v>9</v>
      </c>
      <c r="C6" t="str">
        <f t="shared" si="0"/>
        <v>150 - Human Resources</v>
      </c>
      <c r="F6" t="s">
        <v>28</v>
      </c>
      <c r="G6" s="92">
        <v>0.11</v>
      </c>
    </row>
    <row r="7" spans="1:7" x14ac:dyDescent="0.75">
      <c r="A7" s="12">
        <v>500</v>
      </c>
      <c r="B7" t="s">
        <v>23</v>
      </c>
      <c r="C7" t="str">
        <f t="shared" si="0"/>
        <v>500 - TFF Research Projects</v>
      </c>
      <c r="F7" t="s">
        <v>103</v>
      </c>
      <c r="G7" s="92">
        <v>0.12</v>
      </c>
    </row>
    <row r="8" spans="1:7" x14ac:dyDescent="0.75">
      <c r="A8" s="12">
        <v>510</v>
      </c>
      <c r="B8" t="s">
        <v>20</v>
      </c>
      <c r="C8" t="str">
        <f t="shared" si="0"/>
        <v>510 - Marathon of Hope Cancer Centres</v>
      </c>
      <c r="F8" t="s">
        <v>104</v>
      </c>
      <c r="G8" s="92">
        <v>0.12</v>
      </c>
    </row>
    <row r="9" spans="1:7" x14ac:dyDescent="0.75">
      <c r="A9" s="12">
        <v>520</v>
      </c>
      <c r="B9" t="s">
        <v>21</v>
      </c>
      <c r="C9" t="str">
        <f t="shared" si="0"/>
        <v>520 - Digital Health and Discovery Platform (DHDP)</v>
      </c>
      <c r="F9" t="s">
        <v>29</v>
      </c>
      <c r="G9" s="92">
        <v>0.13</v>
      </c>
    </row>
    <row r="10" spans="1:7" x14ac:dyDescent="0.75">
      <c r="F10" t="s">
        <v>30</v>
      </c>
      <c r="G10" s="93">
        <v>0.14974999999999999</v>
      </c>
    </row>
    <row r="11" spans="1:7" x14ac:dyDescent="0.75">
      <c r="F11" t="s">
        <v>105</v>
      </c>
      <c r="G11" s="92">
        <v>0.15</v>
      </c>
    </row>
    <row r="12" spans="1:7" x14ac:dyDescent="0.75">
      <c r="F12" t="s">
        <v>106</v>
      </c>
      <c r="G12" s="92">
        <v>0.15</v>
      </c>
    </row>
    <row r="13" spans="1:7" x14ac:dyDescent="0.75">
      <c r="F13" t="s">
        <v>107</v>
      </c>
      <c r="G13" s="92">
        <v>0.15</v>
      </c>
    </row>
    <row r="14" spans="1:7" x14ac:dyDescent="0.75">
      <c r="F14" t="s">
        <v>108</v>
      </c>
      <c r="G14" s="92">
        <v>0.15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586F2-509B-4DD8-BED8-D11347C31511}">
  <dimension ref="A1:N77"/>
  <sheetViews>
    <sheetView topLeftCell="A59" workbookViewId="0">
      <selection activeCell="D15" sqref="D15"/>
    </sheetView>
  </sheetViews>
  <sheetFormatPr defaultRowHeight="14.75" x14ac:dyDescent="0.75"/>
  <cols>
    <col min="1" max="1" width="2.54296875" bestFit="1" customWidth="1"/>
    <col min="2" max="2" width="26.7265625" customWidth="1"/>
    <col min="3" max="3" width="25.26953125" bestFit="1" customWidth="1"/>
    <col min="5" max="5" width="9.40625" bestFit="1" customWidth="1"/>
    <col min="6" max="6" width="8.7265625" bestFit="1" customWidth="1"/>
    <col min="8" max="8" width="11" bestFit="1" customWidth="1"/>
    <col min="11" max="11" width="16.1328125" bestFit="1" customWidth="1"/>
    <col min="14" max="14" width="38.86328125" bestFit="1" customWidth="1"/>
  </cols>
  <sheetData>
    <row r="1" spans="2:6" ht="18.5" x14ac:dyDescent="0.9">
      <c r="B1" s="84" t="s">
        <v>72</v>
      </c>
    </row>
    <row r="3" spans="2:6" ht="44.25" x14ac:dyDescent="0.75">
      <c r="B3" s="83" t="s">
        <v>70</v>
      </c>
      <c r="C3" s="56"/>
      <c r="D3" s="57"/>
      <c r="E3" s="58"/>
      <c r="F3" s="58"/>
    </row>
    <row r="4" spans="2:6" ht="44.25" x14ac:dyDescent="0.75">
      <c r="B4" s="83" t="s">
        <v>71</v>
      </c>
      <c r="C4" s="59"/>
      <c r="D4" s="57"/>
      <c r="E4" s="58"/>
      <c r="F4" s="58"/>
    </row>
    <row r="5" spans="2:6" x14ac:dyDescent="0.75">
      <c r="B5" s="60" t="s">
        <v>56</v>
      </c>
      <c r="C5" s="59"/>
      <c r="D5" s="57"/>
      <c r="E5" s="58"/>
      <c r="F5" s="58"/>
    </row>
    <row r="6" spans="2:6" x14ac:dyDescent="0.75">
      <c r="B6" s="60" t="s">
        <v>57</v>
      </c>
      <c r="C6" s="59"/>
      <c r="D6" s="57"/>
      <c r="E6" s="58"/>
      <c r="F6" s="58"/>
    </row>
    <row r="7" spans="2:6" x14ac:dyDescent="0.75">
      <c r="B7" s="60" t="s">
        <v>58</v>
      </c>
      <c r="C7" s="59"/>
      <c r="D7" s="57"/>
      <c r="E7" s="58"/>
      <c r="F7" s="58"/>
    </row>
    <row r="8" spans="2:6" ht="15.5" thickBot="1" x14ac:dyDescent="0.9">
      <c r="E8" s="61"/>
    </row>
    <row r="9" spans="2:6" x14ac:dyDescent="0.75">
      <c r="B9" s="80" t="s">
        <v>59</v>
      </c>
      <c r="C9" s="81"/>
      <c r="D9" s="81"/>
      <c r="E9" s="82"/>
    </row>
    <row r="10" spans="2:6" x14ac:dyDescent="0.75">
      <c r="B10" s="62" t="s">
        <v>60</v>
      </c>
      <c r="C10" s="63" t="s">
        <v>61</v>
      </c>
      <c r="D10" s="63" t="s">
        <v>62</v>
      </c>
      <c r="E10" s="64" t="s">
        <v>63</v>
      </c>
    </row>
    <row r="11" spans="2:6" x14ac:dyDescent="0.75">
      <c r="B11" s="65" t="s">
        <v>64</v>
      </c>
      <c r="C11" s="66">
        <f>+$C$3</f>
        <v>0</v>
      </c>
      <c r="D11" s="66">
        <v>1</v>
      </c>
      <c r="E11" s="67">
        <f>+C11*D11</f>
        <v>0</v>
      </c>
    </row>
    <row r="12" spans="2:6" x14ac:dyDescent="0.75">
      <c r="B12" s="68" t="s">
        <v>65</v>
      </c>
      <c r="C12" s="69">
        <f>+$C$4</f>
        <v>0</v>
      </c>
      <c r="D12" s="69">
        <v>1</v>
      </c>
      <c r="E12" s="70">
        <f>+C12*D12</f>
        <v>0</v>
      </c>
    </row>
    <row r="13" spans="2:6" x14ac:dyDescent="0.75">
      <c r="B13" s="65" t="s">
        <v>66</v>
      </c>
      <c r="C13" s="66">
        <f>+$C$3</f>
        <v>0</v>
      </c>
      <c r="D13" s="66" t="str">
        <f>IFERROR($C$6/($C$3+$C$4),"-")</f>
        <v>-</v>
      </c>
      <c r="E13" s="67" t="str">
        <f>IFERROR(C13*D13,"-")</f>
        <v>-</v>
      </c>
    </row>
    <row r="14" spans="2:6" x14ac:dyDescent="0.75">
      <c r="B14" s="68" t="s">
        <v>67</v>
      </c>
      <c r="C14" s="69">
        <f>+$C$4</f>
        <v>0</v>
      </c>
      <c r="D14" s="69" t="str">
        <f>IFERROR(IF($C$7="",$C$6/($C$4+$C$3),$C$7/$C$4+0.05),"-")</f>
        <v>-</v>
      </c>
      <c r="E14" s="70" t="str">
        <f>IFERROR(C14*D14,"-")</f>
        <v>-</v>
      </c>
    </row>
    <row r="15" spans="2:6" x14ac:dyDescent="0.75">
      <c r="B15" s="65" t="s">
        <v>68</v>
      </c>
      <c r="C15" s="66">
        <f>+$C$3</f>
        <v>0</v>
      </c>
      <c r="D15" s="66" t="str">
        <f>IFERROR($C$5/($C$3+$C$4),"-")</f>
        <v>-</v>
      </c>
      <c r="E15" s="67" t="str">
        <f>IFERROR(C15*D15,"-")</f>
        <v>-</v>
      </c>
    </row>
    <row r="16" spans="2:6" x14ac:dyDescent="0.75">
      <c r="B16" s="71" t="s">
        <v>69</v>
      </c>
      <c r="C16" s="72">
        <f>+$C$4</f>
        <v>0</v>
      </c>
      <c r="D16" s="72" t="str">
        <f>IFERROR($C$5/($C$3+$C$4),"-")</f>
        <v>-</v>
      </c>
      <c r="E16" s="73" t="str">
        <f>IFERROR(C16*D16,"-")</f>
        <v>-</v>
      </c>
    </row>
    <row r="17" spans="1:11" ht="15.5" thickBot="1" x14ac:dyDescent="0.9">
      <c r="B17" s="74" t="s">
        <v>33</v>
      </c>
      <c r="C17" s="75"/>
      <c r="D17" s="75"/>
      <c r="E17" s="76">
        <f>SUM(E11:E16)</f>
        <v>0</v>
      </c>
    </row>
    <row r="18" spans="1:11" x14ac:dyDescent="0.75">
      <c r="D18" s="77" t="s">
        <v>64</v>
      </c>
      <c r="E18" s="78" t="str">
        <f>IFERROR(E11+E13+E15,"-")</f>
        <v>-</v>
      </c>
    </row>
    <row r="19" spans="1:11" x14ac:dyDescent="0.75">
      <c r="D19" t="s">
        <v>65</v>
      </c>
      <c r="E19" s="79" t="str">
        <f>IFERROR(E17-E18,"-")</f>
        <v>-</v>
      </c>
    </row>
    <row r="24" spans="1:11" ht="18.5" x14ac:dyDescent="0.9">
      <c r="B24" s="84" t="s">
        <v>78</v>
      </c>
    </row>
    <row r="26" spans="1:11" x14ac:dyDescent="0.75">
      <c r="A26" s="85" t="s">
        <v>79</v>
      </c>
      <c r="B26" s="53" t="s">
        <v>73</v>
      </c>
    </row>
    <row r="27" spans="1:11" x14ac:dyDescent="0.75">
      <c r="B27" s="83" t="s">
        <v>55</v>
      </c>
      <c r="C27" s="56">
        <v>57.85</v>
      </c>
      <c r="D27" s="57"/>
      <c r="E27" s="58"/>
      <c r="F27" s="58"/>
      <c r="G27" s="58"/>
      <c r="H27" s="58"/>
      <c r="I27" s="58"/>
      <c r="K27" s="51" t="s">
        <v>74</v>
      </c>
    </row>
    <row r="28" spans="1:11" x14ac:dyDescent="0.75">
      <c r="B28" s="83" t="s">
        <v>76</v>
      </c>
      <c r="C28" s="59">
        <v>14</v>
      </c>
      <c r="D28" s="57"/>
      <c r="E28" s="58"/>
      <c r="F28" s="58"/>
      <c r="G28" s="58"/>
      <c r="H28" s="58"/>
      <c r="I28" s="58"/>
    </row>
    <row r="29" spans="1:11" x14ac:dyDescent="0.75">
      <c r="B29" s="60" t="s">
        <v>56</v>
      </c>
      <c r="C29" s="59">
        <v>14.61</v>
      </c>
      <c r="D29" s="57"/>
      <c r="E29" s="58"/>
      <c r="F29" s="58"/>
      <c r="G29" s="58"/>
      <c r="H29" s="58"/>
      <c r="I29" s="58"/>
    </row>
    <row r="30" spans="1:11" x14ac:dyDescent="0.75">
      <c r="B30" s="60" t="s">
        <v>57</v>
      </c>
      <c r="C30" s="59">
        <v>9.34</v>
      </c>
      <c r="D30" s="57"/>
      <c r="E30" s="58"/>
      <c r="F30" s="58"/>
      <c r="G30" s="58"/>
      <c r="H30" s="58"/>
      <c r="I30" s="58"/>
    </row>
    <row r="31" spans="1:11" x14ac:dyDescent="0.75">
      <c r="B31" s="60" t="s">
        <v>58</v>
      </c>
      <c r="C31" s="59"/>
      <c r="D31" s="57"/>
      <c r="E31" s="58"/>
      <c r="F31" s="58"/>
      <c r="G31" s="58"/>
      <c r="H31" s="58"/>
      <c r="I31" s="58"/>
    </row>
    <row r="32" spans="1:11" ht="15.5" thickBot="1" x14ac:dyDescent="0.9">
      <c r="E32" s="61"/>
      <c r="F32" s="61"/>
      <c r="G32" s="61"/>
    </row>
    <row r="33" spans="2:11" x14ac:dyDescent="0.75">
      <c r="B33" s="80" t="s">
        <v>59</v>
      </c>
      <c r="C33" s="81"/>
      <c r="D33" s="81"/>
      <c r="E33" s="82"/>
      <c r="F33" s="77"/>
      <c r="G33" s="77"/>
    </row>
    <row r="34" spans="2:11" x14ac:dyDescent="0.75">
      <c r="B34" s="62" t="s">
        <v>60</v>
      </c>
      <c r="C34" s="63" t="s">
        <v>61</v>
      </c>
      <c r="D34" s="63" t="s">
        <v>62</v>
      </c>
      <c r="E34" s="64" t="s">
        <v>63</v>
      </c>
      <c r="F34" s="51"/>
      <c r="G34" s="51"/>
    </row>
    <row r="35" spans="2:11" x14ac:dyDescent="0.75">
      <c r="B35" s="65" t="s">
        <v>64</v>
      </c>
      <c r="C35" s="66">
        <f>+$C$27</f>
        <v>57.85</v>
      </c>
      <c r="D35" s="66">
        <v>1</v>
      </c>
      <c r="E35" s="67">
        <f>+C35*D35</f>
        <v>57.85</v>
      </c>
      <c r="F35" s="79"/>
      <c r="G35" s="79"/>
    </row>
    <row r="36" spans="2:11" x14ac:dyDescent="0.75">
      <c r="B36" s="68" t="s">
        <v>65</v>
      </c>
      <c r="C36" s="69">
        <f>+$C$28</f>
        <v>14</v>
      </c>
      <c r="D36" s="69">
        <v>1</v>
      </c>
      <c r="E36" s="70">
        <f>+C36*D36</f>
        <v>14</v>
      </c>
      <c r="F36" s="86"/>
      <c r="G36" s="86"/>
    </row>
    <row r="37" spans="2:11" x14ac:dyDescent="0.75">
      <c r="B37" s="65" t="s">
        <v>66</v>
      </c>
      <c r="C37" s="66">
        <f>+$C$27</f>
        <v>57.85</v>
      </c>
      <c r="D37" s="66">
        <f>IFERROR($C$30/($C$27+$C$28),"-")</f>
        <v>0.12999304105775922</v>
      </c>
      <c r="E37" s="67">
        <f>IFERROR(C37*D37,"-")</f>
        <v>7.5200974251913708</v>
      </c>
      <c r="F37" s="79"/>
      <c r="G37" s="79"/>
    </row>
    <row r="38" spans="2:11" x14ac:dyDescent="0.75">
      <c r="B38" s="68" t="s">
        <v>67</v>
      </c>
      <c r="C38" s="69">
        <f>+$C$28</f>
        <v>14</v>
      </c>
      <c r="D38" s="69">
        <f>IFERROR(IF($C$31="",$C$30/($C$27+$C$28),$C$31/$C$28+0.05),"-")</f>
        <v>0.12999304105775922</v>
      </c>
      <c r="E38" s="70">
        <f>IFERROR(C38*D38,"-")</f>
        <v>1.819902574808629</v>
      </c>
      <c r="F38" s="86"/>
      <c r="G38" s="86"/>
    </row>
    <row r="39" spans="2:11" x14ac:dyDescent="0.75">
      <c r="B39" s="65" t="s">
        <v>68</v>
      </c>
      <c r="C39" s="66">
        <f>+$C$27</f>
        <v>57.85</v>
      </c>
      <c r="D39" s="66">
        <f>IFERROR($C$29/($C$27+$C$28),"-")</f>
        <v>0.20334029227557412</v>
      </c>
      <c r="E39" s="67">
        <f>IFERROR(C39*D39,"-")</f>
        <v>11.763235908141963</v>
      </c>
      <c r="F39" s="79"/>
      <c r="G39" s="79"/>
      <c r="K39" s="51" t="s">
        <v>75</v>
      </c>
    </row>
    <row r="40" spans="2:11" x14ac:dyDescent="0.75">
      <c r="B40" s="71" t="s">
        <v>69</v>
      </c>
      <c r="C40" s="72">
        <f>+$C$28</f>
        <v>14</v>
      </c>
      <c r="D40" s="72">
        <f>IFERROR($C$29/($C$27+$C$28),"-")</f>
        <v>0.20334029227557412</v>
      </c>
      <c r="E40" s="73">
        <f>IFERROR(C40*D40,"-")</f>
        <v>2.8467640918580379</v>
      </c>
      <c r="F40" s="86"/>
      <c r="G40" s="86"/>
    </row>
    <row r="41" spans="2:11" ht="15.5" thickBot="1" x14ac:dyDescent="0.9">
      <c r="B41" s="74" t="s">
        <v>33</v>
      </c>
      <c r="C41" s="75"/>
      <c r="D41" s="75"/>
      <c r="E41" s="76">
        <f>SUM(E35:E40)</f>
        <v>95.799999999999983</v>
      </c>
      <c r="F41" s="87"/>
      <c r="G41" s="87"/>
    </row>
    <row r="42" spans="2:11" x14ac:dyDescent="0.75">
      <c r="D42" s="77" t="s">
        <v>64</v>
      </c>
      <c r="E42" s="78">
        <f>IFERROR(E35+E37+E39,"-")</f>
        <v>77.13333333333334</v>
      </c>
      <c r="F42" s="78"/>
      <c r="G42" s="78"/>
    </row>
    <row r="43" spans="2:11" x14ac:dyDescent="0.75">
      <c r="D43" t="s">
        <v>65</v>
      </c>
      <c r="E43" s="79">
        <f>IFERROR(E41-E42,"-")</f>
        <v>18.666666666666643</v>
      </c>
      <c r="F43" s="79"/>
      <c r="G43" s="79"/>
    </row>
    <row r="49" spans="1:14" x14ac:dyDescent="0.75">
      <c r="A49" s="85" t="s">
        <v>80</v>
      </c>
    </row>
    <row r="50" spans="1:14" ht="16" x14ac:dyDescent="0.8">
      <c r="A50" s="85"/>
      <c r="B50" s="4" t="s">
        <v>0</v>
      </c>
      <c r="C50" s="10" t="s">
        <v>86</v>
      </c>
      <c r="D50" s="10"/>
      <c r="E50" s="1"/>
      <c r="F50" s="1"/>
      <c r="G50" s="4" t="s">
        <v>18</v>
      </c>
      <c r="H50" s="10" t="s">
        <v>89</v>
      </c>
    </row>
    <row r="51" spans="1:14" ht="16" x14ac:dyDescent="0.8">
      <c r="A51" s="85"/>
      <c r="B51" s="4" t="s">
        <v>25</v>
      </c>
      <c r="C51" s="88" t="s">
        <v>87</v>
      </c>
      <c r="D51" s="24"/>
      <c r="E51" s="1"/>
      <c r="F51" s="1"/>
      <c r="G51" s="4" t="s">
        <v>10</v>
      </c>
      <c r="H51" s="32" t="s">
        <v>88</v>
      </c>
    </row>
    <row r="53" spans="1:14" ht="15.5" thickBot="1" x14ac:dyDescent="0.9"/>
    <row r="54" spans="1:14" ht="16.75" thickBot="1" x14ac:dyDescent="0.95">
      <c r="B54" s="4"/>
      <c r="C54" s="4"/>
      <c r="D54" s="1"/>
      <c r="E54" s="1"/>
      <c r="F54" s="1"/>
      <c r="G54" s="121" t="s">
        <v>31</v>
      </c>
      <c r="H54" s="122"/>
      <c r="I54" s="122"/>
      <c r="J54" s="123"/>
      <c r="K54" s="107" t="s">
        <v>116</v>
      </c>
    </row>
    <row r="55" spans="1:14" ht="48.75" thickBot="1" x14ac:dyDescent="0.95">
      <c r="B55" s="94" t="s">
        <v>117</v>
      </c>
      <c r="C55" s="94" t="s">
        <v>32</v>
      </c>
      <c r="D55" s="94" t="s">
        <v>109</v>
      </c>
      <c r="E55" s="94" t="s">
        <v>114</v>
      </c>
      <c r="F55" s="94" t="s">
        <v>110</v>
      </c>
      <c r="G55" s="96" t="s">
        <v>113</v>
      </c>
      <c r="H55" s="98" t="s">
        <v>115</v>
      </c>
      <c r="I55" s="95" t="s">
        <v>112</v>
      </c>
      <c r="J55" s="96" t="s">
        <v>111</v>
      </c>
      <c r="K55" s="97" t="s">
        <v>22</v>
      </c>
      <c r="L55" s="90" t="s">
        <v>93</v>
      </c>
    </row>
    <row r="56" spans="1:14" ht="16" x14ac:dyDescent="0.8">
      <c r="A56" s="52" t="s">
        <v>81</v>
      </c>
      <c r="B56" s="16">
        <v>45435</v>
      </c>
      <c r="C56" s="6" t="s">
        <v>90</v>
      </c>
      <c r="D56" s="37">
        <v>21.73</v>
      </c>
      <c r="E56" s="108">
        <v>0.92</v>
      </c>
      <c r="F56" s="37" t="s">
        <v>103</v>
      </c>
      <c r="G56" s="104">
        <f>IFERROR(VLOOKUP(F56,Departments!$F$1:$G$14,2,FALSE),"-")</f>
        <v>0.12</v>
      </c>
      <c r="H56" s="40">
        <f>IFERROR(IF(AND(ROUND(E56/(D56-E56),2)&lt;=G56,ROUND(E56/(D56-E56),2)&gt;0.05),E56/(G56*100)*5,IF(AND(ROUND(E56/(D56-E56),2)&lt;=0.05,ROUND(E56/(D56-E56),2)&gt;0),E56,IF(E56=0,ROUND(D56/(1+G56),2)*0.05))), "-")</f>
        <v>0.92</v>
      </c>
      <c r="I56" s="99">
        <f>IFERROR(H56/2,"-")</f>
        <v>0.46</v>
      </c>
      <c r="J56" s="100">
        <f>IFERROR(D56-I56,"-")</f>
        <v>21.27</v>
      </c>
      <c r="K56" s="43" t="s">
        <v>94</v>
      </c>
      <c r="L56" s="90" t="s">
        <v>95</v>
      </c>
      <c r="N56" s="52" t="s">
        <v>81</v>
      </c>
    </row>
    <row r="57" spans="1:14" ht="64" x14ac:dyDescent="0.8">
      <c r="A57" s="52" t="s">
        <v>82</v>
      </c>
      <c r="B57" s="16">
        <v>45437</v>
      </c>
      <c r="C57" s="89" t="s">
        <v>91</v>
      </c>
      <c r="D57" s="37">
        <v>61.85</v>
      </c>
      <c r="E57" s="108">
        <v>0</v>
      </c>
      <c r="F57" s="37" t="s">
        <v>29</v>
      </c>
      <c r="G57" s="105">
        <f>IFERROR(VLOOKUP(F57,Departments!$F$1:$G$14,2,FALSE),"-")</f>
        <v>0.13</v>
      </c>
      <c r="H57" s="40">
        <f t="shared" ref="H57:H75" si="0">IFERROR(IF(AND(ROUND(E57/(D57-E57),2)&lt;=G57,ROUND(E57/(D57-E57),2)&gt;0.05),E57/(G57*100)*5,IF(AND(ROUND(E57/(D57-E57),2)&lt;=0.05,ROUND(E57/(D57-E57),2)&gt;0),E57,IF(E57=0,ROUND(D57/(1+G57),2)*0.05))), "-")</f>
        <v>2.7364999999999999</v>
      </c>
      <c r="I57" s="99">
        <f t="shared" ref="I57:I75" si="1">IFERROR(H57/2,"-")</f>
        <v>1.36825</v>
      </c>
      <c r="J57" s="101">
        <f t="shared" ref="J57:J75" si="2">IFERROR(D57-I57,"-")</f>
        <v>60.481749999999998</v>
      </c>
      <c r="K57" s="42" t="s">
        <v>92</v>
      </c>
      <c r="L57" s="90" t="s">
        <v>96</v>
      </c>
    </row>
    <row r="58" spans="1:14" ht="16" x14ac:dyDescent="0.8">
      <c r="A58" s="52" t="s">
        <v>83</v>
      </c>
      <c r="B58" s="16"/>
      <c r="C58" s="6"/>
      <c r="D58" s="37"/>
      <c r="E58" s="108"/>
      <c r="F58" s="37"/>
      <c r="G58" s="105" t="str">
        <f>IFERROR(VLOOKUP(F58,Departments!$F$1:$G$14,2,FALSE),"-")</f>
        <v>-</v>
      </c>
      <c r="H58" s="40" t="str">
        <f t="shared" si="0"/>
        <v>-</v>
      </c>
      <c r="I58" s="99" t="str">
        <f t="shared" si="1"/>
        <v>-</v>
      </c>
      <c r="J58" s="101" t="str">
        <f t="shared" si="2"/>
        <v>-</v>
      </c>
      <c r="K58" s="42"/>
      <c r="L58" s="90"/>
    </row>
    <row r="59" spans="1:14" ht="16" x14ac:dyDescent="0.8">
      <c r="A59" s="52" t="s">
        <v>84</v>
      </c>
      <c r="B59" s="16"/>
      <c r="C59" s="6"/>
      <c r="D59" s="37"/>
      <c r="E59" s="108"/>
      <c r="F59" s="37"/>
      <c r="G59" s="105" t="str">
        <f>IFERROR(VLOOKUP(F59,Departments!$F$1:$G$14,2,FALSE),"-")</f>
        <v>-</v>
      </c>
      <c r="H59" s="40" t="str">
        <f t="shared" si="0"/>
        <v>-</v>
      </c>
      <c r="I59" s="99" t="str">
        <f t="shared" si="1"/>
        <v>-</v>
      </c>
      <c r="J59" s="101" t="str">
        <f t="shared" si="2"/>
        <v>-</v>
      </c>
      <c r="K59" s="42"/>
      <c r="L59" s="90"/>
    </row>
    <row r="60" spans="1:14" ht="16" x14ac:dyDescent="0.8">
      <c r="A60" s="52" t="s">
        <v>85</v>
      </c>
      <c r="B60" s="16"/>
      <c r="C60" s="6"/>
      <c r="D60" s="37"/>
      <c r="E60" s="108"/>
      <c r="F60" s="37"/>
      <c r="G60" s="105" t="str">
        <f>IFERROR(VLOOKUP(F60,Departments!$F$1:$G$14,2,FALSE),"-")</f>
        <v>-</v>
      </c>
      <c r="H60" s="40" t="str">
        <f t="shared" si="0"/>
        <v>-</v>
      </c>
      <c r="I60" s="99" t="str">
        <f t="shared" si="1"/>
        <v>-</v>
      </c>
      <c r="J60" s="101" t="str">
        <f t="shared" si="2"/>
        <v>-</v>
      </c>
      <c r="K60" s="42"/>
      <c r="L60" s="90"/>
    </row>
    <row r="61" spans="1:14" ht="16" x14ac:dyDescent="0.8">
      <c r="B61" s="16"/>
      <c r="C61" s="6"/>
      <c r="D61" s="37"/>
      <c r="E61" s="108"/>
      <c r="F61" s="37"/>
      <c r="G61" s="105" t="str">
        <f>IFERROR(VLOOKUP(F61,Departments!$F$1:$G$14,2,FALSE),"-")</f>
        <v>-</v>
      </c>
      <c r="H61" s="40" t="str">
        <f t="shared" si="0"/>
        <v>-</v>
      </c>
      <c r="I61" s="99" t="str">
        <f t="shared" si="1"/>
        <v>-</v>
      </c>
      <c r="J61" s="101" t="str">
        <f t="shared" si="2"/>
        <v>-</v>
      </c>
      <c r="K61" s="42"/>
    </row>
    <row r="62" spans="1:14" ht="16" x14ac:dyDescent="0.8">
      <c r="B62" s="16"/>
      <c r="C62" s="6"/>
      <c r="D62" s="37"/>
      <c r="E62" s="108"/>
      <c r="F62" s="37"/>
      <c r="G62" s="105" t="str">
        <f>IFERROR(VLOOKUP(F62,Departments!$F$1:$G$14,2,FALSE),"-")</f>
        <v>-</v>
      </c>
      <c r="H62" s="40" t="str">
        <f t="shared" si="0"/>
        <v>-</v>
      </c>
      <c r="I62" s="99" t="str">
        <f t="shared" si="1"/>
        <v>-</v>
      </c>
      <c r="J62" s="101" t="str">
        <f t="shared" si="2"/>
        <v>-</v>
      </c>
      <c r="K62" s="42"/>
    </row>
    <row r="63" spans="1:14" ht="16" x14ac:dyDescent="0.8">
      <c r="B63" s="16"/>
      <c r="C63" s="6"/>
      <c r="D63" s="37"/>
      <c r="E63" s="108"/>
      <c r="F63" s="37"/>
      <c r="G63" s="105" t="str">
        <f>IFERROR(VLOOKUP(F63,Departments!$F$1:$G$14,2,FALSE),"-")</f>
        <v>-</v>
      </c>
      <c r="H63" s="40" t="str">
        <f t="shared" si="0"/>
        <v>-</v>
      </c>
      <c r="I63" s="99" t="str">
        <f t="shared" si="1"/>
        <v>-</v>
      </c>
      <c r="J63" s="101" t="str">
        <f t="shared" si="2"/>
        <v>-</v>
      </c>
      <c r="K63" s="42"/>
    </row>
    <row r="64" spans="1:14" ht="16" x14ac:dyDescent="0.8">
      <c r="B64" s="16"/>
      <c r="C64" s="6"/>
      <c r="D64" s="37"/>
      <c r="E64" s="108"/>
      <c r="F64" s="37"/>
      <c r="G64" s="105" t="str">
        <f>IFERROR(VLOOKUP(F64,Departments!$F$1:$G$14,2,FALSE),"-")</f>
        <v>-</v>
      </c>
      <c r="H64" s="40" t="str">
        <f t="shared" si="0"/>
        <v>-</v>
      </c>
      <c r="I64" s="99" t="str">
        <f t="shared" si="1"/>
        <v>-</v>
      </c>
      <c r="J64" s="101" t="str">
        <f t="shared" si="2"/>
        <v>-</v>
      </c>
      <c r="K64" s="42"/>
    </row>
    <row r="65" spans="2:14" ht="16" x14ac:dyDescent="0.8">
      <c r="B65" s="16"/>
      <c r="C65" s="6"/>
      <c r="D65" s="37"/>
      <c r="E65" s="108"/>
      <c r="F65" s="37"/>
      <c r="G65" s="105" t="str">
        <f>IFERROR(VLOOKUP(F65,Departments!$F$1:$G$14,2,FALSE),"-")</f>
        <v>-</v>
      </c>
      <c r="H65" s="40" t="str">
        <f t="shared" si="0"/>
        <v>-</v>
      </c>
      <c r="I65" s="99" t="str">
        <f t="shared" si="1"/>
        <v>-</v>
      </c>
      <c r="J65" s="101" t="str">
        <f t="shared" si="2"/>
        <v>-</v>
      </c>
      <c r="K65" s="42"/>
    </row>
    <row r="66" spans="2:14" ht="16" x14ac:dyDescent="0.8">
      <c r="B66" s="16"/>
      <c r="C66" s="6"/>
      <c r="D66" s="37"/>
      <c r="E66" s="108"/>
      <c r="F66" s="37"/>
      <c r="G66" s="105" t="str">
        <f>IFERROR(VLOOKUP(F66,Departments!$F$1:$G$14,2,FALSE),"-")</f>
        <v>-</v>
      </c>
      <c r="H66" s="40" t="str">
        <f t="shared" si="0"/>
        <v>-</v>
      </c>
      <c r="I66" s="99" t="str">
        <f t="shared" si="1"/>
        <v>-</v>
      </c>
      <c r="J66" s="101" t="str">
        <f t="shared" si="2"/>
        <v>-</v>
      </c>
      <c r="K66" s="42"/>
    </row>
    <row r="67" spans="2:14" ht="16" x14ac:dyDescent="0.8">
      <c r="B67" s="16"/>
      <c r="C67" s="6"/>
      <c r="D67" s="37"/>
      <c r="E67" s="108"/>
      <c r="F67" s="37"/>
      <c r="G67" s="105" t="str">
        <f>IFERROR(VLOOKUP(F67,Departments!$F$1:$G$14,2,FALSE),"-")</f>
        <v>-</v>
      </c>
      <c r="H67" s="40" t="str">
        <f t="shared" si="0"/>
        <v>-</v>
      </c>
      <c r="I67" s="99" t="str">
        <f t="shared" si="1"/>
        <v>-</v>
      </c>
      <c r="J67" s="101" t="str">
        <f t="shared" si="2"/>
        <v>-</v>
      </c>
      <c r="K67" s="42"/>
    </row>
    <row r="68" spans="2:14" ht="16" x14ac:dyDescent="0.8">
      <c r="B68" s="16"/>
      <c r="C68" s="6"/>
      <c r="D68" s="37"/>
      <c r="E68" s="108"/>
      <c r="F68" s="37"/>
      <c r="G68" s="105" t="str">
        <f>IFERROR(VLOOKUP(F68,Departments!$F$1:$G$14,2,FALSE),"-")</f>
        <v>-</v>
      </c>
      <c r="H68" s="40" t="str">
        <f t="shared" si="0"/>
        <v>-</v>
      </c>
      <c r="I68" s="99" t="str">
        <f t="shared" si="1"/>
        <v>-</v>
      </c>
      <c r="J68" s="101" t="str">
        <f t="shared" si="2"/>
        <v>-</v>
      </c>
      <c r="K68" s="42"/>
    </row>
    <row r="69" spans="2:14" ht="16" x14ac:dyDescent="0.8">
      <c r="B69" s="16"/>
      <c r="C69" s="6"/>
      <c r="D69" s="37"/>
      <c r="E69" s="108"/>
      <c r="F69" s="37"/>
      <c r="G69" s="105" t="str">
        <f>IFERROR(VLOOKUP(F69,Departments!$F$1:$G$14,2,FALSE),"-")</f>
        <v>-</v>
      </c>
      <c r="H69" s="40" t="str">
        <f t="shared" si="0"/>
        <v>-</v>
      </c>
      <c r="I69" s="99" t="str">
        <f t="shared" si="1"/>
        <v>-</v>
      </c>
      <c r="J69" s="101" t="str">
        <f t="shared" si="2"/>
        <v>-</v>
      </c>
      <c r="K69" s="42"/>
    </row>
    <row r="70" spans="2:14" ht="16" x14ac:dyDescent="0.8">
      <c r="B70" s="16"/>
      <c r="C70" s="6"/>
      <c r="D70" s="37"/>
      <c r="E70" s="108"/>
      <c r="F70" s="37"/>
      <c r="G70" s="105" t="str">
        <f>IFERROR(VLOOKUP(F70,Departments!$F$1:$G$14,2,FALSE),"-")</f>
        <v>-</v>
      </c>
      <c r="H70" s="40" t="str">
        <f t="shared" si="0"/>
        <v>-</v>
      </c>
      <c r="I70" s="99" t="str">
        <f t="shared" si="1"/>
        <v>-</v>
      </c>
      <c r="J70" s="101" t="str">
        <f t="shared" si="2"/>
        <v>-</v>
      </c>
      <c r="K70" s="42"/>
    </row>
    <row r="71" spans="2:14" ht="16" x14ac:dyDescent="0.8">
      <c r="B71" s="16"/>
      <c r="C71" s="6"/>
      <c r="D71" s="37"/>
      <c r="E71" s="108"/>
      <c r="F71" s="37"/>
      <c r="G71" s="105" t="str">
        <f>IFERROR(VLOOKUP(F71,Departments!$F$1:$G$14,2,FALSE),"-")</f>
        <v>-</v>
      </c>
      <c r="H71" s="40" t="str">
        <f t="shared" si="0"/>
        <v>-</v>
      </c>
      <c r="I71" s="99" t="str">
        <f t="shared" si="1"/>
        <v>-</v>
      </c>
      <c r="J71" s="101" t="str">
        <f t="shared" si="2"/>
        <v>-</v>
      </c>
      <c r="K71" s="42"/>
    </row>
    <row r="72" spans="2:14" ht="16" x14ac:dyDescent="0.8">
      <c r="B72" s="16"/>
      <c r="C72" s="6"/>
      <c r="D72" s="37"/>
      <c r="E72" s="108"/>
      <c r="F72" s="37"/>
      <c r="G72" s="105" t="str">
        <f>IFERROR(VLOOKUP(F72,Departments!$F$1:$G$14,2,FALSE),"-")</f>
        <v>-</v>
      </c>
      <c r="H72" s="40" t="str">
        <f t="shared" si="0"/>
        <v>-</v>
      </c>
      <c r="I72" s="99" t="str">
        <f t="shared" si="1"/>
        <v>-</v>
      </c>
      <c r="J72" s="101" t="str">
        <f t="shared" si="2"/>
        <v>-</v>
      </c>
      <c r="K72" s="42"/>
    </row>
    <row r="73" spans="2:14" ht="16" x14ac:dyDescent="0.8">
      <c r="B73" s="16"/>
      <c r="C73" s="6"/>
      <c r="D73" s="37"/>
      <c r="E73" s="108"/>
      <c r="F73" s="37"/>
      <c r="G73" s="105" t="str">
        <f>IFERROR(VLOOKUP(F73,Departments!$F$1:$G$14,2,FALSE),"-")</f>
        <v>-</v>
      </c>
      <c r="H73" s="40" t="str">
        <f t="shared" si="0"/>
        <v>-</v>
      </c>
      <c r="I73" s="99" t="str">
        <f t="shared" si="1"/>
        <v>-</v>
      </c>
      <c r="J73" s="101" t="str">
        <f t="shared" si="2"/>
        <v>-</v>
      </c>
      <c r="K73" s="42"/>
    </row>
    <row r="74" spans="2:14" ht="16" x14ac:dyDescent="0.8">
      <c r="B74" s="17"/>
      <c r="C74" s="7"/>
      <c r="D74" s="37"/>
      <c r="E74" s="108"/>
      <c r="F74" s="37"/>
      <c r="G74" s="105" t="str">
        <f>IFERROR(VLOOKUP(F74,Departments!$F$1:$G$14,2,FALSE),"-")</f>
        <v>-</v>
      </c>
      <c r="H74" s="40" t="str">
        <f t="shared" si="0"/>
        <v>-</v>
      </c>
      <c r="I74" s="99" t="str">
        <f t="shared" si="1"/>
        <v>-</v>
      </c>
      <c r="J74" s="101" t="str">
        <f t="shared" si="2"/>
        <v>-</v>
      </c>
      <c r="K74" s="42"/>
    </row>
    <row r="75" spans="2:14" ht="16.75" thickBot="1" x14ac:dyDescent="0.95">
      <c r="B75" s="18"/>
      <c r="C75" s="8"/>
      <c r="D75" s="38"/>
      <c r="E75" s="109"/>
      <c r="F75" s="38"/>
      <c r="G75" s="106" t="str">
        <f>IFERROR(VLOOKUP(F75,Departments!$F$1:$G$14,2,FALSE),"-")</f>
        <v>-</v>
      </c>
      <c r="H75" s="41" t="str">
        <f t="shared" si="0"/>
        <v>-</v>
      </c>
      <c r="I75" s="102" t="str">
        <f t="shared" si="1"/>
        <v>-</v>
      </c>
      <c r="J75" s="103" t="str">
        <f t="shared" si="2"/>
        <v>-</v>
      </c>
      <c r="K75" s="44"/>
    </row>
    <row r="76" spans="2:14" ht="16.75" thickBot="1" x14ac:dyDescent="0.95">
      <c r="B76" s="4"/>
      <c r="C76" s="4"/>
      <c r="D76" s="39">
        <f t="shared" ref="D76:J76" si="3">SUM(D56:D75)</f>
        <v>83.58</v>
      </c>
      <c r="E76" s="19"/>
      <c r="F76" s="19"/>
      <c r="G76" s="19"/>
      <c r="H76" s="19"/>
      <c r="I76" s="20">
        <f>SUM(I56:I75)</f>
        <v>1.8282499999999999</v>
      </c>
      <c r="J76" s="20">
        <f t="shared" si="3"/>
        <v>81.751750000000001</v>
      </c>
      <c r="K76" s="1"/>
    </row>
    <row r="77" spans="2:14" x14ac:dyDescent="0.75">
      <c r="N77" s="52" t="s">
        <v>82</v>
      </c>
    </row>
  </sheetData>
  <protectedRanges>
    <protectedRange sqref="C50:C51 H50:H51" name="Info"/>
  </protectedRanges>
  <mergeCells count="1">
    <mergeCell ref="G54:J54"/>
  </mergeCells>
  <hyperlinks>
    <hyperlink ref="C51" r:id="rId1" xr:uid="{9C209A20-6FB5-4901-9889-579B3DDCDDA8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3DF0A5A-5EA1-4D1F-8C0C-8430F71528D3}">
          <x14:formula1>
            <xm:f>Departments!$F$2:$F$14</xm:f>
          </x14:formula1>
          <xm:sqref>F56:F75</xm:sqref>
        </x14:dataValidation>
        <x14:dataValidation type="list" allowBlank="1" showInputMessage="1" showErrorMessage="1" xr:uid="{E59701D1-589F-4F23-8686-40D3C8B67AEF}">
          <x14:formula1>
            <xm:f>Departments!$C$2:$C$9</xm:f>
          </x14:formula1>
          <xm:sqref>K56:K75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878796-9dda-44ce-8977-d313cc87dcf1">
      <Terms xmlns="http://schemas.microsoft.com/office/infopath/2007/PartnerControls"/>
    </lcf76f155ced4ddcb4097134ff3c332f>
    <TaxCatchAll xmlns="637e4b82-fafa-4cd0-8fad-f6fe8f730fe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139DDA57FE9640A417B3F7BCBAEB3E" ma:contentTypeVersion="13" ma:contentTypeDescription="Create a new document." ma:contentTypeScope="" ma:versionID="40073d46d7d65592c33459460f3ce301">
  <xsd:schema xmlns:xsd="http://www.w3.org/2001/XMLSchema" xmlns:xs="http://www.w3.org/2001/XMLSchema" xmlns:p="http://schemas.microsoft.com/office/2006/metadata/properties" xmlns:ns2="91878796-9dda-44ce-8977-d313cc87dcf1" xmlns:ns3="637e4b82-fafa-4cd0-8fad-f6fe8f730fe9" targetNamespace="http://schemas.microsoft.com/office/2006/metadata/properties" ma:root="true" ma:fieldsID="c97000775a41300331ec95a17201efc8" ns2:_="" ns3:_="">
    <xsd:import namespace="91878796-9dda-44ce-8977-d313cc87dcf1"/>
    <xsd:import namespace="637e4b82-fafa-4cd0-8fad-f6fe8f730f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78796-9dda-44ce-8977-d313cc87dc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eb9eabf-b3d4-4d2f-af3b-a6efbf6888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7e4b82-fafa-4cd0-8fad-f6fe8f730fe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bbac4d5-1b8d-4199-93eb-980e0c9387e4}" ma:internalName="TaxCatchAll" ma:showField="CatchAllData" ma:web="637e4b82-fafa-4cd0-8fad-f6fe8f730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8437E2-7D44-4C50-ABF6-1839314FE43D}">
  <ds:schemaRefs>
    <ds:schemaRef ds:uri="http://schemas.microsoft.com/office/2006/metadata/properties"/>
    <ds:schemaRef ds:uri="http://schemas.microsoft.com/office/infopath/2007/PartnerControls"/>
    <ds:schemaRef ds:uri="c8cf19a9-9cde-464c-afb3-27d10ceae053"/>
    <ds:schemaRef ds:uri="e87f9342-ef11-404e-960c-6d02d0bf1a1c"/>
    <ds:schemaRef ds:uri="91878796-9dda-44ce-8977-d313cc87dcf1"/>
    <ds:schemaRef ds:uri="637e4b82-fafa-4cd0-8fad-f6fe8f730fe9"/>
  </ds:schemaRefs>
</ds:datastoreItem>
</file>

<file path=customXml/itemProps2.xml><?xml version="1.0" encoding="utf-8"?>
<ds:datastoreItem xmlns:ds="http://schemas.openxmlformats.org/officeDocument/2006/customXml" ds:itemID="{D858CAFA-D4CC-4565-95CB-6C851045FB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FB23AF-BA04-4A44-9747-2C086EC1CF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878796-9dda-44ce-8977-d313cc87dcf1"/>
    <ds:schemaRef ds:uri="637e4b82-fafa-4cd0-8fad-f6fe8f730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Expense Form</vt:lpstr>
      <vt:lpstr>Travel Policy</vt:lpstr>
      <vt:lpstr>Departments</vt:lpstr>
      <vt:lpstr>Examples</vt:lpstr>
      <vt:lpstr>Departments!Print_Area</vt:lpstr>
      <vt:lpstr>'Expense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olga</dc:creator>
  <cp:lastModifiedBy>Erin Jackson</cp:lastModifiedBy>
  <cp:lastPrinted>2024-09-26T02:08:04Z</cp:lastPrinted>
  <dcterms:created xsi:type="dcterms:W3CDTF">2017-05-30T21:29:05Z</dcterms:created>
  <dcterms:modified xsi:type="dcterms:W3CDTF">2025-05-28T21:25:28Z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0x01010079139DDA57FE9640A417B3F7BCBAEB3E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